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<sst xmlns="http://schemas.openxmlformats.org/spreadsheetml/2006/main" count="1067" uniqueCount="872">
  <si>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</si>
  <si>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</si>
  <si>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</si>
  <si>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</si>
  <si>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</si>
  <si>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</si>
  <si>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</si>
  <si>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</si>
  <si>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</si>
  <si>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</si>
  <si>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</si>
  <si>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</si>
  <si>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</si>
  <si>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</si>
  <si>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</si>
  <si>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</si>
  <si>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</si>
  <si>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</si>
  <si>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</si>
  <si>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</si>
  <si>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</si>
  <si>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</si>
  <si>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</si>
  <si>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</si>
  <si>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</si>
  <si>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</si>
  <si>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</si>
  <si>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</si>
  <si>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</si>
  <si>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</si>
  <si>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</si>
  <si>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</si>
  <si>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</si>
  <si>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</si>
  <si>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</si>
  <si>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</si>
  <si>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</si>
  <si>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</si>
  <si>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</si>
  <si>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</si>
  <si>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</si>
  <si>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</si>
  <si>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</si>
  <si>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</si>
  <si>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</si>
  <si>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</si>
  <si>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</si>
  <si>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</si>
  <si>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</si>
  <si>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</si>
  <si>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</si>
  <si>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</si>
  <si>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</si>
  <si>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</si>
  <si>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</si>
  <si>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</si>
  <si>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</si>
  <si>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</si>
  <si>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</si>
  <si>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</si>
  <si>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</si>
  <si>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</si>
  <si>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</si>
  <si>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</si>
  <si>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</si>
  <si>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</si>
  <si>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</si>
  <si>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</si>
  <si>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</si>
  <si>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</si>
  <si>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</si>
  <si>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</si>
  <si>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</si>
  <si>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</si>
  <si>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</si>
  <si>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</si>
  <si>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</si>
  <si>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</si>
  <si>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</si>
  <si>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</si>
  <si>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</si>
  <si>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</si>
  <si>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</si>
  <si>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</si>
  <si>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</si>
  <si>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</si>
  <si>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</si>
  <si>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</si>
  <si>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</si>
  <si>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</si>
  <si>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</si>
  <si>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</si>
  <si>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</si>
  <si>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</si>
  <si>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</si>
  <si>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</si>
  <si>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</si>
  <si>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</si>
  <si>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</si>
  <si>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</si>
  <si>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</si>
  <si>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</si>
  <si>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</si>
  <si>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</si>
  <si>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</si>
  <si>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</si>
  <si>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</si>
  <si>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</si>
  <si>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</si>
  <si>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</si>
  <si>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</si>
  <si>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</si>
  <si>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</si>
  <si>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</si>
  <si>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</si>
  <si>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</si>
  <si>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</si>
  <si>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</si>
  <si>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</si>
  <si>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</si>
  <si>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</si>
  <si>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</si>
  <si>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</si>
  <si>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</si>
  <si>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</si>
  <si>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</si>
  <si>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</si>
  <si>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</si>
  <si>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</si>
  <si>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</si>
  <si>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</si>
  <si>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</si>
  <si>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</si>
  <si>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</si>
  <si>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</si>
  <si>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</si>
  <si>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</si>
  <si>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</si>
  <si>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</si>
  <si>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</si>
  <si>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</si>
  <si>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</si>
  <si>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</si>
  <si>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</si>
  <si>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</si>
  <si>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</si>
  <si>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</si>
  <si>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</si>
  <si>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</si>
  <si>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</si>
  <si>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</si>
  <si>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</si>
  <si>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</si>
  <si>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</si>
  <si>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</si>
  <si>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</si>
  <si>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</si>
  <si>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</si>
  <si>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</si>
  <si>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</si>
  <si>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</si>
  <si>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</si>
  <si>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</si>
  <si>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</si>
  <si>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</si>
  <si>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</si>
  <si>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</si>
  <si>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</si>
  <si>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</si>
  <si>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</si>
  <si>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</si>
  <si>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</si>
  <si>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</si>
  <si>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</si>
  <si>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</si>
  <si>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</si>
  <si>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</si>
  <si>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</si>
  <si>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</si>
  <si>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</si>
  <si>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</si>
  <si>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</si>
  <si>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</si>
  <si>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</si>
  <si>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</si>
  <si>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</si>
  <si>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</si>
  <si>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</si>
  <si>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</si>
  <si>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</si>
  <si>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</si>
  <si>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</si>
  <si>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</si>
  <si>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</si>
  <si>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</si>
  <si>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</si>
  <si>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</si>
  <si>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</si>
  <si>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</si>
  <si>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</si>
  <si>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</si>
  <si>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</si>
  <si>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</si>
  <si>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</si>
  <si>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</si>
  <si>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</si>
  <si>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</si>
  <si>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</si>
  <si>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</si>
  <si>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</si>
  <si>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</si>
  <si>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</si>
  <si>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</si>
  <si>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</si>
  <si>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</si>
  <si>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</si>
  <si>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</si>
  <si>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</si>
  <si>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</si>
  <si>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</si>
  <si>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</si>
  <si>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</si>
  <si>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</si>
  <si>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</si>
  <si>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</si>
  <si>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</si>
  <si>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</si>
  <si>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</si>
  <si>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</si>
  <si>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</si>
  <si>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</si>
  <si>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</si>
  <si>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</si>
  <si>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</si>
  <si>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</si>
  <si>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</si>
  <si>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</si>
  <si>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</si>
  <si>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</si>
  <si>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</si>
  <si>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</si>
  <si>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</si>
  <si>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</si>
  <si>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</si>
  <si>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</si>
  <si>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</si>
  <si>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</si>
  <si>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</si>
  <si>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</si>
  <si>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</si>
  <si>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</si>
  <si>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</si>
  <si>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</si>
  <si>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</si>
  <si>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</si>
  <si>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</si>
  <si>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</si>
  <si>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</si>
  <si>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</si>
  <si>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</si>
  <si>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</si>
  <si>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</si>
  <si>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</si>
  <si>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</si>
  <si>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</si>
  <si>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</si>
  <si>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</si>
  <si>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</si>
  <si>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</si>
  <si>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</si>
  <si>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</si>
  <si>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</si>
  <si>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</si>
  <si>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</si>
  <si>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</si>
  <si>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</si>
  <si>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</si>
  <si>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</si>
  <si>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</si>
  <si>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</si>
  <si>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</si>
  <si>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</si>
  <si>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</si>
  <si>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</si>
  <si>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</si>
  <si>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</si>
  <si>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</si>
  <si>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</si>
  <si>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</si>
  <si>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</si>
  <si>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</si>
  <si>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</si>
  <si>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</si>
  <si>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</si>
  <si>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</si>
  <si>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</si>
  <si>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</si>
  <si>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</si>
  <si>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</si>
  <si>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</si>
  <si>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</si>
  <si>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</si>
  <si>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</si>
  <si>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</si>
  <si>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</si>
  <si>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</si>
  <si>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</si>
  <si>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</si>
  <si>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</si>
  <si>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</si>
  <si>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</si>
  <si>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</si>
  <si>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</si>
  <si>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</si>
  <si>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</si>
  <si>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</si>
  <si>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</si>
  <si>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</si>
  <si>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</si>
  <si>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</si>
  <si>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</si>
  <si>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</si>
  <si>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</si>
  <si>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</si>
  <si>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</si>
  <si>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</si>
  <si>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</si>
  <si>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</si>
  <si>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</si>
  <si>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</si>
  <si>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</si>
  <si>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</si>
  <si>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</si>
  <si>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</si>
  <si>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</si>
  <si>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</si>
  <si>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</si>
  <si>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</si>
  <si>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</si>
  <si>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</si>
  <si>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</si>
  <si>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</si>
  <si>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</si>
  <si>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</si>
  <si>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</si>
  <si>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</si>
  <si>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</si>
  <si>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</si>
  <si>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</si>
  <si>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</si>
  <si>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</si>
  <si>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</si>
  <si>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</si>
  <si>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</si>
  <si>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</si>
  <si>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</si>
  <si>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</si>
  <si>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</si>
  <si>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</si>
  <si>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</si>
  <si>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</si>
  <si>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</si>
  <si>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</si>
  <si>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</si>
  <si>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</si>
  <si>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</si>
  <si>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</si>
  <si>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</si>
  <si>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</si>
  <si>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</si>
  <si>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</si>
  <si>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</si>
  <si>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</si>
  <si>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</si>
  <si>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</si>
  <si>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</si>
  <si>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</si>
  <si>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</si>
  <si>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</si>
  <si>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</si>
  <si>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</si>
  <si>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</si>
  <si>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</si>
  <si>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</si>
  <si>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</si>
  <si>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</si>
  <si>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</si>
  <si>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</si>
  <si>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</si>
  <si>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</si>
  <si>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</si>
  <si>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</si>
  <si>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</si>
  <si>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</si>
  <si>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</si>
  <si>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</si>
  <si>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</si>
  <si>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</si>
  <si>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</si>
  <si>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</si>
  <si>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</si>
  <si>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</si>
  <si>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</si>
  <si>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</si>
  <si>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</si>
  <si>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</si>
  <si>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</si>
  <si>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</si>
  <si>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</si>
  <si>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</si>
  <si>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</si>
  <si>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</si>
  <si>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</si>
  <si>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</si>
  <si>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</si>
  <si>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</si>
  <si>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</si>
  <si>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</si>
  <si>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</si>
  <si>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</si>
  <si>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</si>
  <si>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</si>
  <si>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</si>
  <si>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</si>
  <si>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</si>
  <si>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</si>
  <si>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</si>
  <si>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</si>
  <si>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</si>
  <si>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</si>
  <si>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</si>
  <si>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</si>
  <si>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</si>
  <si>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</si>
  <si>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</si>
  <si>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</si>
  <si>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</si>
  <si>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</si>
  <si>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</si>
  <si>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</si>
  <si>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</si>
  <si>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</si>
  <si>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</si>
  <si>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</si>
  <si>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</si>
  <si>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</si>
  <si>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</si>
  <si>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</si>
  <si>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</si>
  <si>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</si>
  <si>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</si>
  <si>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</si>
  <si>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</si>
  <si>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</si>
  <si>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</si>
  <si>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</si>
  <si>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</si>
  <si>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</si>
  <si>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</si>
  <si>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</si>
  <si>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</si>
  <si>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</si>
  <si>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</si>
  <si>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</si>
  <si>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</si>
  <si>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</si>
  <si>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</si>
  <si>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</si>
  <si>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</si>
  <si>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</si>
  <si>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</si>
  <si>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</si>
  <si>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</si>
  <si>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</si>
  <si>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</si>
  <si>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</si>
  <si>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</si>
  <si>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</si>
  <si>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</si>
  <si>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</si>
  <si>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</si>
  <si>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</si>
  <si>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</si>
  <si>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</si>
  <si>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</si>
  <si>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</si>
  <si>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</si>
  <si>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</si>
  <si>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</si>
  <si>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</si>
  <si>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</si>
  <si>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</si>
  <si>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</si>
  <si>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</si>
  <si>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</si>
  <si>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</si>
  <si>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</si>
  <si>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</si>
  <si>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</si>
  <si>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</si>
  <si>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</si>
  <si>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</si>
  <si>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</si>
  <si>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</si>
  <si>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</si>
  <si>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</si>
  <si>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</si>
  <si>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</si>
  <si>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</si>
  <si>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</si>
  <si>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</si>
  <si>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</si>
  <si>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</si>
  <si>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</si>
  <si>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</si>
  <si>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</si>
  <si>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</si>
  <si>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</si>
  <si>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</si>
  <si>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</si>
  <si>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</si>
  <si>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</si>
  <si>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</si>
  <si>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</si>
  <si>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</si>
  <si>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</si>
  <si>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</si>
  <si>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</si>
  <si>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</si>
  <si>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</si>
  <si>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</si>
  <si>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</si>
  <si>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</si>
  <si>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</si>
  <si>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</si>
  <si>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</si>
  <si>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</si>
  <si>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</si>
  <si>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</si>
  <si>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</si>
  <si>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</si>
  <si>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</si>
  <si>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</si>
  <si>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</si>
  <si>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</si>
  <si>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</si>
  <si>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</si>
  <si>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</si>
  <si>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</si>
  <si>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</si>
  <si>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</si>
  <si>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</si>
  <si>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</si>
  <si>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</si>
  <si>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</si>
  <si>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</si>
  <si>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</si>
  <si>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</si>
  <si>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</si>
  <si>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</si>
  <si>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</si>
  <si>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</si>
  <si>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</si>
  <si>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</si>
  <si>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</si>
  <si>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</si>
  <si>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</si>
  <si>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</si>
  <si>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</si>
  <si>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</si>
  <si>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</si>
  <si>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</si>
  <si>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</si>
  <si>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</si>
  <si>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</si>
  <si>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</si>
  <si>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</si>
  <si>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</si>
  <si>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</si>
  <si>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</si>
  <si>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</si>
  <si>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</si>
  <si>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</si>
  <si>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</si>
  <si>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</si>
  <si>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</si>
  <si>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</si>
  <si>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</si>
  <si>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</si>
  <si>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</si>
  <si>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</si>
  <si>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</si>
  <si>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</si>
  <si>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</si>
  <si>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</si>
  <si>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</si>
  <si>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</si>
  <si>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</si>
  <si>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</si>
  <si>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</si>
  <si>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</si>
  <si>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</si>
  <si>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</si>
  <si>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</si>
  <si>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</si>
  <si>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</si>
  <si>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</si>
  <si>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</si>
  <si>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</si>
  <si>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</si>
  <si>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</si>
  <si>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</si>
  <si>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</si>
  <si>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</si>
  <si>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</si>
  <si>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</si>
  <si>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</si>
  <si>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</si>
  <si>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</si>
  <si>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</si>
  <si>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</si>
  <si>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</si>
  <si>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</si>
  <si>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</si>
  <si>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</si>
  <si>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</si>
  <si>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</si>
  <si>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</si>
  <si>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</si>
  <si>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</si>
  <si>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</si>
  <si>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</si>
  <si>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</si>
  <si>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</si>
  <si>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</si>
  <si>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</si>
  <si>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</si>
  <si>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</si>
  <si>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</si>
  <si>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</si>
  <si>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</si>
  <si>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</si>
  <si>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</si>
  <si>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</si>
  <si>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</si>
  <si>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</si>
  <si>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</si>
  <si>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</si>
  <si>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</si>
  <si>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</si>
  <si>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</si>
  <si>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</si>
  <si>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</si>
  <si>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</si>
  <si>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</si>
  <si>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</si>
  <si>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</si>
  <si>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</si>
  <si>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</si>
  <si>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</si>
  <si>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</si>
  <si>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</si>
  <si>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</si>
  <si>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</si>
  <si>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</si>
  <si>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</si>
  <si>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</si>
  <si>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</si>
  <si>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</si>
  <si>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</si>
  <si>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</si>
  <si>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</si>
  <si>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</si>
  <si>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</si>
  <si>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</si>
  <si>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</si>
  <si>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</si>
  <si>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</si>
  <si>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</si>
  <si>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</si>
  <si>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</si>
  <si>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</si>
  <si>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</si>
  <si>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</si>
  <si>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</si>
  <si>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</si>
  <si>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</si>
  <si>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</si>
  <si>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</si>
  <si>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</si>
  <si>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</si>
  <si>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</si>
  <si>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</si>
  <si>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</si>
  <si>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</si>
  <si>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</si>
  <si>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</si>
  <si>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</si>
  <si>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</si>
  <si>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</si>
  <si>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</si>
  <si>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</si>
  <si>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</si>
  <si>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</si>
  <si>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</si>
  <si>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</si>
  <si>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</si>
  <si>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</si>
  <si>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</si>
  <si>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</si>
  <si>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</si>
  <si>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</si>
  <si>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</si>
  <si>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</si>
  <si>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</si>
  <si>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</si>
  <si>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</si>
  <si>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</si>
  <si>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</si>
  <si>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</si>
  <si>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</si>
  <si>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</si>
  <si>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</si>
  <si>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</si>
  <si>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</si>
  <si>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</si>
  <si>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</si>
  <si>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</si>
  <si>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</si>
  <si>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</si>
  <si>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</si>
  <si>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</si>
  <si>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</si>
  <si>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</si>
  <si>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</si>
  <si>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</si>
  <si>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</si>
  <si>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</si>
  <si>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</si>
  <si>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</si>
  <si>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</si>
  <si>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</si>
  <si>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</si>
  <si>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</si>
  <si>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</si>
  <si>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</si>
  <si>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</si>
  <si>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</si>
  <si>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</si>
  <si>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</si>
  <si>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</si>
  <si>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</si>
  <si>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</si>
  <si>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</si>
  <si>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</si>
  <si>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</si>
  <si>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</si>
  <si>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</si>
  <si>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</si>
  <si>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</si>
  <si>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</si>
  <si>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</si>
  <si>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</si>
  <si>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</si>
  <si>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</si>
  <si>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</si>
  <si>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</si>
  <si>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</si>
  <si>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</si>
  <si>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</si>
  <si>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</si>
  <si>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</si>
  <si>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</si>
  <si>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</si>
  <si>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</si>
  <si>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</si>
  <si>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</si>
  <si>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</si>
  <si>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</si>
  <si>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</si>
  <si>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</si>
  <si>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</si>
  <si>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</si>
  <si>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</si>
  <si>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</si>
  <si>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</si>
  <si>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</si>
  <si>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</si>
  <si>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</si>
  <si>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</si>
  <si>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</si>
  <si>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</si>
  <si>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</si>
  <si>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</si>
  <si>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</si>
  <si>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</si>
  <si>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</si>
  <si>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</si>
  <si>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</si>
  <si>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</si>
  <si>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</si>
  <si>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</si>
  <si>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</si>
  <si>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</si>
  <si>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</si>
  <si>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</si>
  <si>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</si>
  <si>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</si>
  <si>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</si>
  <si>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</si>
  <si>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</si>
  <si>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</si>
  <si>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</si>
  <si>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</si>
  <si>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</si>
  <si>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</si>
  <si>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</si>
  <si>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</si>
  <si>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</si>
  <si>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</si>
  <si>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</si>
  <si>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</si>
  <si>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</si>
  <si>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</si>
  <si>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</si>
  <si>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</si>
  <si>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</si>
  <si>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</si>
  <si>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</si>
  <si>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</si>
  <si>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</si>
  <si>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</si>
  <si>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</si>
  <si>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</si>
  <si>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</si>
  <si>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</si>
  <si>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</si>
  <si>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</si>
  <si>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</si>
  <si>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</si>
  <si>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</si>
  <si>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</si>
  <si>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</si>
  <si>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</si>
  <si>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</si>
  <si>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</si>
  <si>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</si>
  <si>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</si>
  <si>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</si>
  <si>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</si>
  <si>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</si>
  <si>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</si>
  <si>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</si>
  <si>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</si>
  <si>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</si>
  <si>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</si>
  <si>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ЛОВЕЧТУРС АД</t>
  </si>
  <si>
    <t>НЕКОНСОЛИДИРАН ОТЧЕТ</t>
  </si>
  <si>
    <t>ЛОВЕЧТУРС 1999 ЕАД</t>
  </si>
  <si>
    <t>2010 ГОДИНА</t>
  </si>
  <si>
    <t>14.03.2011 г.</t>
  </si>
  <si>
    <t>Б.Сирашка</t>
  </si>
  <si>
    <t>В.Спасова</t>
  </si>
  <si>
    <t>Дата на съставяне:14.03.2011 г.</t>
  </si>
  <si>
    <t xml:space="preserve">Дата на съставяне: 14.03.2011 г.                        </t>
  </si>
  <si>
    <t xml:space="preserve">                                    Съставител: Б.Сирашка                       </t>
  </si>
  <si>
    <t>Съставител: Б.Сирашка</t>
  </si>
  <si>
    <t xml:space="preserve"> Ръководител: В.Спасова</t>
  </si>
  <si>
    <t xml:space="preserve">Дата  на съставяне: 14.03.2011 г.                                                                                                                              </t>
  </si>
  <si>
    <t>Ръководител:В.Спасова</t>
  </si>
  <si>
    <r>
      <t xml:space="preserve">Дата на съставяне: </t>
    </r>
    <r>
      <rPr>
        <sz val="10"/>
        <rFont val="Times New Roman"/>
        <family val="1"/>
      </rPr>
      <t>…14.03.2011 г.</t>
    </r>
  </si>
  <si>
    <t>Съставител:БСирашка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</si>
</sst>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C82">
      <selection activeCell="G33" sqref="G33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856</v>
      </c>
      <c r="F3" s="273" t="s">
        <v>2</v>
      </c>
      <c r="G3" s="226"/>
      <c r="H3" s="595" t="s">
        <v>159</v>
      </c>
    </row>
    <row r="4" spans="1:8" ht="28.5">
      <c r="A4" s="204" t="s">
        <v>3</v>
      </c>
      <c r="B4" s="583"/>
      <c r="C4" s="583"/>
      <c r="D4" s="584"/>
      <c r="E4" s="576" t="s">
        <v>857</v>
      </c>
      <c r="F4" s="224" t="s">
        <v>4</v>
      </c>
      <c r="G4" s="225"/>
      <c r="H4" s="595">
        <v>820167527</v>
      </c>
    </row>
    <row r="5" spans="1:8" ht="15">
      <c r="A5" s="204" t="s">
        <v>5</v>
      </c>
      <c r="B5" s="268"/>
      <c r="C5" s="268"/>
      <c r="D5" s="268"/>
      <c r="E5" s="596" t="s">
        <v>859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/>
      <c r="D11" s="205"/>
      <c r="E11" s="293" t="s">
        <v>22</v>
      </c>
      <c r="F11" s="298" t="s">
        <v>23</v>
      </c>
      <c r="G11" s="206">
        <v>110</v>
      </c>
      <c r="H11" s="206">
        <v>110</v>
      </c>
    </row>
    <row r="12" spans="1:8" ht="15">
      <c r="A12" s="291" t="s">
        <v>24</v>
      </c>
      <c r="B12" s="297" t="s">
        <v>25</v>
      </c>
      <c r="C12" s="205">
        <v>1</v>
      </c>
      <c r="D12" s="205">
        <v>1</v>
      </c>
      <c r="E12" s="293" t="s">
        <v>26</v>
      </c>
      <c r="F12" s="298" t="s">
        <v>27</v>
      </c>
      <c r="G12" s="207"/>
      <c r="H12" s="207"/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110</v>
      </c>
      <c r="H17" s="208">
        <f>H11+H14+H15+H16</f>
        <v>110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1</v>
      </c>
      <c r="D19" s="209">
        <f>SUM(D11:D18)</f>
        <v>1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/>
      <c r="H20" s="212"/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2072</v>
      </c>
      <c r="H21" s="210">
        <f>SUM(H22:H24)</f>
        <v>2072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>
        <v>2072</v>
      </c>
      <c r="H24" s="206">
        <v>2072</v>
      </c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2072</v>
      </c>
      <c r="H25" s="208">
        <f>H19+H20+H21</f>
        <v>2072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-936</v>
      </c>
      <c r="H27" s="208">
        <f>SUM(H28:H30)</f>
        <v>-933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17</v>
      </c>
      <c r="H28" s="206">
        <v>17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-953</v>
      </c>
      <c r="H29" s="391">
        <v>-950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-31</v>
      </c>
      <c r="H32" s="391">
        <v>-4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-967</v>
      </c>
      <c r="H33" s="208">
        <f>H27+H31+H32</f>
        <v>-937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847</v>
      </c>
      <c r="B34" s="300" t="s">
        <v>105</v>
      </c>
      <c r="C34" s="209">
        <f>SUM(C35:C38)</f>
        <v>1590</v>
      </c>
      <c r="D34" s="209">
        <f>SUM(D35:D38)</f>
        <v>1590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>
        <v>1590</v>
      </c>
      <c r="D35" s="205">
        <v>1590</v>
      </c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1215</v>
      </c>
      <c r="H36" s="208">
        <f>H25+H17+H33</f>
        <v>1245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>
        <v>378</v>
      </c>
      <c r="H44" s="206">
        <v>339</v>
      </c>
    </row>
    <row r="45" spans="1:15" ht="15">
      <c r="A45" s="291" t="s">
        <v>136</v>
      </c>
      <c r="B45" s="305" t="s">
        <v>137</v>
      </c>
      <c r="C45" s="209">
        <f>C34+C39+C44</f>
        <v>1590</v>
      </c>
      <c r="D45" s="209">
        <f>D34+D39+D44</f>
        <v>1590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378</v>
      </c>
      <c r="H49" s="208">
        <f>SUM(H43:H48)</f>
        <v>339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1591</v>
      </c>
      <c r="D55" s="209">
        <f>D19+D20+D21+D27+D32+D45+D51+D53+D54</f>
        <v>1591</v>
      </c>
      <c r="E55" s="293" t="s">
        <v>172</v>
      </c>
      <c r="F55" s="317" t="s">
        <v>173</v>
      </c>
      <c r="G55" s="208">
        <f>G49+G51+G52+G53+G54</f>
        <v>378</v>
      </c>
      <c r="H55" s="208">
        <f>H49+H51+H52+H53+H54</f>
        <v>339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/>
      <c r="D58" s="205"/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8</v>
      </c>
      <c r="H61" s="208">
        <f>SUM(H62:H68)</f>
        <v>20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0</v>
      </c>
      <c r="D64" s="209">
        <f>SUM(D58:D63)</f>
        <v>0</v>
      </c>
      <c r="E64" s="293" t="s">
        <v>200</v>
      </c>
      <c r="F64" s="298" t="s">
        <v>201</v>
      </c>
      <c r="G64" s="206">
        <v>7</v>
      </c>
      <c r="H64" s="206">
        <v>19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1</v>
      </c>
      <c r="H66" s="206">
        <v>1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/>
      <c r="H67" s="206"/>
    </row>
    <row r="68" spans="1:8" ht="15">
      <c r="A68" s="291" t="s">
        <v>211</v>
      </c>
      <c r="B68" s="297" t="s">
        <v>212</v>
      </c>
      <c r="C68" s="205">
        <v>9</v>
      </c>
      <c r="D68" s="205">
        <v>9</v>
      </c>
      <c r="E68" s="293" t="s">
        <v>213</v>
      </c>
      <c r="F68" s="298" t="s">
        <v>214</v>
      </c>
      <c r="G68" s="206"/>
      <c r="H68" s="206"/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/>
      <c r="H69" s="206">
        <v>5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8</v>
      </c>
      <c r="H71" s="215">
        <f>H59+H60+H61+H69+H70</f>
        <v>25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9</v>
      </c>
      <c r="D75" s="209">
        <f>SUM(D67:D74)</f>
        <v>9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8</v>
      </c>
      <c r="H79" s="216">
        <f>H71+H74+H75+H76</f>
        <v>25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/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</v>
      </c>
      <c r="D88" s="205">
        <v>9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</v>
      </c>
      <c r="D91" s="209">
        <f>SUM(D87:D90)</f>
        <v>9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10</v>
      </c>
      <c r="D93" s="209">
        <f>D64+D75+D84+D91+D92</f>
        <v>18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1601</v>
      </c>
      <c r="D94" s="218">
        <f>D93+D55</f>
        <v>1609</v>
      </c>
      <c r="E94" s="558" t="s">
        <v>270</v>
      </c>
      <c r="F94" s="345" t="s">
        <v>271</v>
      </c>
      <c r="G94" s="219">
        <f>G36+G39+G55+G79</f>
        <v>1601</v>
      </c>
      <c r="H94" s="219">
        <f>H36+H39+H55+H79</f>
        <v>1609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848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272</v>
      </c>
      <c r="B98" s="539"/>
      <c r="C98" s="601" t="s">
        <v>382</v>
      </c>
      <c r="D98" s="601"/>
      <c r="E98" s="601"/>
      <c r="F98" s="224"/>
      <c r="G98" s="225"/>
      <c r="H98" s="226"/>
      <c r="M98" s="211"/>
    </row>
    <row r="99" spans="1:8" ht="15">
      <c r="A99" s="223" t="s">
        <v>860</v>
      </c>
      <c r="C99" s="78"/>
      <c r="D99" s="1" t="s">
        <v>861</v>
      </c>
      <c r="E99" s="78"/>
      <c r="F99" s="224"/>
      <c r="G99" s="225"/>
      <c r="H99" s="226"/>
    </row>
    <row r="100" spans="1:5" ht="15">
      <c r="A100" s="227"/>
      <c r="B100" s="227"/>
      <c r="C100" s="601" t="s">
        <v>780</v>
      </c>
      <c r="D100" s="602"/>
      <c r="E100" s="602"/>
    </row>
    <row r="101" ht="12.75">
      <c r="D101" s="223" t="s">
        <v>862</v>
      </c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40">
      <selection activeCell="A44" sqref="A44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273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ЛОВЕЧТУРС АД</v>
      </c>
      <c r="F2" s="598" t="s">
        <v>2</v>
      </c>
      <c r="G2" s="598"/>
      <c r="H2" s="353" t="str">
        <f>'справка №1-БАЛАНС'!H3</f>
        <v> </v>
      </c>
    </row>
    <row r="3" spans="1:8" ht="15">
      <c r="A3" s="6" t="s">
        <v>274</v>
      </c>
      <c r="B3" s="533"/>
      <c r="C3" s="533"/>
      <c r="D3" s="533"/>
      <c r="E3" s="533" t="str">
        <f>'справка №1-БАЛАНС'!E4</f>
        <v>НЕКОНСОЛИДИРАН ОТЧЕТ</v>
      </c>
      <c r="F3" s="569" t="s">
        <v>4</v>
      </c>
      <c r="G3" s="354"/>
      <c r="H3" s="353">
        <f>'справка №1-БАЛАНС'!H4</f>
        <v>820167527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2010 ГОДИНА</v>
      </c>
      <c r="F4" s="351"/>
      <c r="G4" s="352"/>
      <c r="H4" s="355" t="s">
        <v>275</v>
      </c>
    </row>
    <row r="5" spans="1:8" ht="24">
      <c r="A5" s="356" t="s">
        <v>276</v>
      </c>
      <c r="B5" s="357" t="s">
        <v>8</v>
      </c>
      <c r="C5" s="356" t="s">
        <v>9</v>
      </c>
      <c r="D5" s="358" t="s">
        <v>13</v>
      </c>
      <c r="E5" s="359" t="s">
        <v>277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278</v>
      </c>
      <c r="B7" s="174"/>
      <c r="C7" s="85"/>
      <c r="D7" s="85"/>
      <c r="E7" s="174" t="s">
        <v>279</v>
      </c>
      <c r="F7" s="360"/>
      <c r="G7" s="88"/>
      <c r="H7" s="88"/>
    </row>
    <row r="8" spans="1:8" ht="12">
      <c r="A8" s="361" t="s">
        <v>280</v>
      </c>
      <c r="B8" s="361"/>
      <c r="C8" s="362"/>
      <c r="D8" s="83"/>
      <c r="E8" s="361" t="s">
        <v>281</v>
      </c>
      <c r="F8" s="360"/>
      <c r="G8" s="88"/>
      <c r="H8" s="88"/>
    </row>
    <row r="9" spans="1:8" ht="12">
      <c r="A9" s="363" t="s">
        <v>282</v>
      </c>
      <c r="B9" s="364" t="s">
        <v>283</v>
      </c>
      <c r="C9" s="79"/>
      <c r="D9" s="79"/>
      <c r="E9" s="363" t="s">
        <v>284</v>
      </c>
      <c r="F9" s="365" t="s">
        <v>285</v>
      </c>
      <c r="G9" s="87"/>
      <c r="H9" s="87"/>
    </row>
    <row r="10" spans="1:8" ht="12">
      <c r="A10" s="363" t="s">
        <v>286</v>
      </c>
      <c r="B10" s="364" t="s">
        <v>287</v>
      </c>
      <c r="C10" s="79">
        <v>1</v>
      </c>
      <c r="D10" s="79">
        <v>5</v>
      </c>
      <c r="E10" s="363" t="s">
        <v>288</v>
      </c>
      <c r="F10" s="365" t="s">
        <v>289</v>
      </c>
      <c r="G10" s="87"/>
      <c r="H10" s="87"/>
    </row>
    <row r="11" spans="1:8" ht="12">
      <c r="A11" s="363" t="s">
        <v>290</v>
      </c>
      <c r="B11" s="364" t="s">
        <v>291</v>
      </c>
      <c r="C11" s="79"/>
      <c r="D11" s="79"/>
      <c r="E11" s="366" t="s">
        <v>292</v>
      </c>
      <c r="F11" s="365" t="s">
        <v>293</v>
      </c>
      <c r="G11" s="87">
        <v>9</v>
      </c>
      <c r="H11" s="87">
        <v>33</v>
      </c>
    </row>
    <row r="12" spans="1:8" ht="12">
      <c r="A12" s="363" t="s">
        <v>294</v>
      </c>
      <c r="B12" s="364" t="s">
        <v>295</v>
      </c>
      <c r="C12" s="79">
        <v>12</v>
      </c>
      <c r="D12" s="79">
        <v>6</v>
      </c>
      <c r="E12" s="366" t="s">
        <v>78</v>
      </c>
      <c r="F12" s="365" t="s">
        <v>296</v>
      </c>
      <c r="G12" s="87"/>
      <c r="H12" s="87"/>
    </row>
    <row r="13" spans="1:18" ht="12">
      <c r="A13" s="363" t="s">
        <v>297</v>
      </c>
      <c r="B13" s="364" t="s">
        <v>298</v>
      </c>
      <c r="C13" s="79">
        <v>3</v>
      </c>
      <c r="D13" s="79">
        <v>2</v>
      </c>
      <c r="E13" s="367" t="s">
        <v>51</v>
      </c>
      <c r="F13" s="368" t="s">
        <v>299</v>
      </c>
      <c r="G13" s="88">
        <f>SUM(G9:G12)</f>
        <v>9</v>
      </c>
      <c r="H13" s="88">
        <f>SUM(H9:H12)</f>
        <v>33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300</v>
      </c>
      <c r="B14" s="364" t="s">
        <v>301</v>
      </c>
      <c r="C14" s="79"/>
      <c r="D14" s="79"/>
      <c r="E14" s="366"/>
      <c r="F14" s="369"/>
      <c r="G14" s="390"/>
      <c r="H14" s="390"/>
    </row>
    <row r="15" spans="1:8" ht="24">
      <c r="A15" s="363" t="s">
        <v>302</v>
      </c>
      <c r="B15" s="364" t="s">
        <v>303</v>
      </c>
      <c r="C15" s="80"/>
      <c r="D15" s="80"/>
      <c r="E15" s="361" t="s">
        <v>304</v>
      </c>
      <c r="F15" s="370" t="s">
        <v>305</v>
      </c>
      <c r="G15" s="87"/>
      <c r="H15" s="87"/>
    </row>
    <row r="16" spans="1:8" ht="12">
      <c r="A16" s="363" t="s">
        <v>306</v>
      </c>
      <c r="B16" s="364" t="s">
        <v>307</v>
      </c>
      <c r="C16" s="80"/>
      <c r="D16" s="80"/>
      <c r="E16" s="363" t="s">
        <v>308</v>
      </c>
      <c r="F16" s="369" t="s">
        <v>309</v>
      </c>
      <c r="G16" s="89"/>
      <c r="H16" s="89"/>
    </row>
    <row r="17" spans="1:8" ht="12">
      <c r="A17" s="371" t="s">
        <v>310</v>
      </c>
      <c r="B17" s="364" t="s">
        <v>311</v>
      </c>
      <c r="C17" s="81"/>
      <c r="D17" s="81"/>
      <c r="E17" s="361"/>
      <c r="F17" s="360"/>
      <c r="G17" s="390"/>
      <c r="H17" s="390"/>
    </row>
    <row r="18" spans="1:8" ht="12">
      <c r="A18" s="371" t="s">
        <v>312</v>
      </c>
      <c r="B18" s="364" t="s">
        <v>313</v>
      </c>
      <c r="C18" s="81"/>
      <c r="D18" s="81"/>
      <c r="E18" s="361" t="s">
        <v>314</v>
      </c>
      <c r="F18" s="360"/>
      <c r="G18" s="390"/>
      <c r="H18" s="390"/>
    </row>
    <row r="19" spans="1:15" ht="12">
      <c r="A19" s="367" t="s">
        <v>51</v>
      </c>
      <c r="B19" s="372" t="s">
        <v>315</v>
      </c>
      <c r="C19" s="82">
        <f>SUM(C9:C15)+C16</f>
        <v>16</v>
      </c>
      <c r="D19" s="82">
        <f>SUM(D9:D15)+D16</f>
        <v>13</v>
      </c>
      <c r="E19" s="373" t="s">
        <v>316</v>
      </c>
      <c r="F19" s="369" t="s">
        <v>317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318</v>
      </c>
      <c r="F20" s="369" t="s">
        <v>319</v>
      </c>
      <c r="G20" s="87"/>
      <c r="H20" s="87"/>
    </row>
    <row r="21" spans="1:8" ht="24">
      <c r="A21" s="361" t="s">
        <v>320</v>
      </c>
      <c r="B21" s="375"/>
      <c r="C21" s="389"/>
      <c r="D21" s="389"/>
      <c r="E21" s="363" t="s">
        <v>321</v>
      </c>
      <c r="F21" s="369" t="s">
        <v>322</v>
      </c>
      <c r="G21" s="87"/>
      <c r="H21" s="87"/>
    </row>
    <row r="22" spans="1:8" ht="24">
      <c r="A22" s="360" t="s">
        <v>323</v>
      </c>
      <c r="B22" s="375" t="s">
        <v>324</v>
      </c>
      <c r="C22" s="79">
        <v>24</v>
      </c>
      <c r="D22" s="79">
        <v>24</v>
      </c>
      <c r="E22" s="373" t="s">
        <v>325</v>
      </c>
      <c r="F22" s="369" t="s">
        <v>326</v>
      </c>
      <c r="G22" s="87"/>
      <c r="H22" s="87"/>
    </row>
    <row r="23" spans="1:8" ht="24">
      <c r="A23" s="363" t="s">
        <v>327</v>
      </c>
      <c r="B23" s="375" t="s">
        <v>328</v>
      </c>
      <c r="C23" s="79"/>
      <c r="D23" s="79"/>
      <c r="E23" s="363" t="s">
        <v>329</v>
      </c>
      <c r="F23" s="369" t="s">
        <v>330</v>
      </c>
      <c r="G23" s="87"/>
      <c r="H23" s="87"/>
    </row>
    <row r="24" spans="1:18" ht="12">
      <c r="A24" s="363" t="s">
        <v>331</v>
      </c>
      <c r="B24" s="375" t="s">
        <v>332</v>
      </c>
      <c r="C24" s="79"/>
      <c r="D24" s="79"/>
      <c r="E24" s="367" t="s">
        <v>103</v>
      </c>
      <c r="F24" s="370" t="s">
        <v>333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334</v>
      </c>
      <c r="C25" s="79"/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335</v>
      </c>
      <c r="C26" s="82">
        <f>SUM(C22:C25)</f>
        <v>24</v>
      </c>
      <c r="D26" s="82">
        <f>SUM(D22:D25)</f>
        <v>24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336</v>
      </c>
      <c r="B28" s="357" t="s">
        <v>337</v>
      </c>
      <c r="C28" s="83">
        <f>C26+C19</f>
        <v>40</v>
      </c>
      <c r="D28" s="83">
        <f>D26+D19</f>
        <v>37</v>
      </c>
      <c r="E28" s="174" t="s">
        <v>338</v>
      </c>
      <c r="F28" s="370" t="s">
        <v>339</v>
      </c>
      <c r="G28" s="88">
        <f>G13+G15+G24</f>
        <v>9</v>
      </c>
      <c r="H28" s="88">
        <f>H13+H15+H24</f>
        <v>33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340</v>
      </c>
      <c r="B30" s="357" t="s">
        <v>341</v>
      </c>
      <c r="C30" s="83">
        <f>IF((G28-C28)&gt;0,G28-C28,0)</f>
        <v>0</v>
      </c>
      <c r="D30" s="83">
        <f>IF((H28-D28)&gt;0,H28-D28,0)</f>
        <v>0</v>
      </c>
      <c r="E30" s="174" t="s">
        <v>342</v>
      </c>
      <c r="F30" s="370" t="s">
        <v>343</v>
      </c>
      <c r="G30" s="90">
        <f>IF((C28-G28)&gt;0,C28-G28,0)</f>
        <v>31</v>
      </c>
      <c r="H30" s="90">
        <f>IF((D28-H28)&gt;0,D28-H28,0)</f>
        <v>4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849</v>
      </c>
      <c r="B31" s="376" t="s">
        <v>344</v>
      </c>
      <c r="C31" s="79"/>
      <c r="D31" s="79"/>
      <c r="E31" s="361" t="s">
        <v>852</v>
      </c>
      <c r="F31" s="369" t="s">
        <v>345</v>
      </c>
      <c r="G31" s="87"/>
      <c r="H31" s="87"/>
    </row>
    <row r="32" spans="1:8" ht="12">
      <c r="A32" s="361" t="s">
        <v>346</v>
      </c>
      <c r="B32" s="378" t="s">
        <v>347</v>
      </c>
      <c r="C32" s="79"/>
      <c r="D32" s="79"/>
      <c r="E32" s="361" t="s">
        <v>348</v>
      </c>
      <c r="F32" s="369" t="s">
        <v>349</v>
      </c>
      <c r="G32" s="87"/>
      <c r="H32" s="87"/>
    </row>
    <row r="33" spans="1:18" ht="12">
      <c r="A33" s="379" t="s">
        <v>350</v>
      </c>
      <c r="B33" s="376" t="s">
        <v>351</v>
      </c>
      <c r="C33" s="82">
        <f>C28-C31+C32</f>
        <v>40</v>
      </c>
      <c r="D33" s="82">
        <f>D28-D31+D32</f>
        <v>37</v>
      </c>
      <c r="E33" s="174" t="s">
        <v>352</v>
      </c>
      <c r="F33" s="370" t="s">
        <v>353</v>
      </c>
      <c r="G33" s="90">
        <f>G32-G31+G28</f>
        <v>9</v>
      </c>
      <c r="H33" s="90">
        <f>H32-H31+H28</f>
        <v>33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354</v>
      </c>
      <c r="B34" s="357" t="s">
        <v>355</v>
      </c>
      <c r="C34" s="83">
        <f>IF((G33-C33)&gt;0,G33-C33,0)</f>
        <v>0</v>
      </c>
      <c r="D34" s="83">
        <f>IF((H33-D33)&gt;0,H33-D33,0)</f>
        <v>0</v>
      </c>
      <c r="E34" s="379" t="s">
        <v>356</v>
      </c>
      <c r="F34" s="370" t="s">
        <v>357</v>
      </c>
      <c r="G34" s="88">
        <f>IF((C33-G33)&gt;0,C33-G33,0)</f>
        <v>31</v>
      </c>
      <c r="H34" s="88">
        <f>IF((D33-H33)&gt;0,D33-H33,0)</f>
        <v>4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358</v>
      </c>
      <c r="B35" s="376" t="s">
        <v>359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360</v>
      </c>
      <c r="B36" s="375" t="s">
        <v>361</v>
      </c>
      <c r="C36" s="79"/>
      <c r="D36" s="79"/>
      <c r="E36" s="380"/>
      <c r="F36" s="360"/>
      <c r="G36" s="390"/>
      <c r="H36" s="390"/>
    </row>
    <row r="37" spans="1:8" ht="24">
      <c r="A37" s="381" t="s">
        <v>362</v>
      </c>
      <c r="B37" s="382" t="s">
        <v>363</v>
      </c>
      <c r="C37" s="537"/>
      <c r="D37" s="537"/>
      <c r="E37" s="380"/>
      <c r="F37" s="383"/>
      <c r="G37" s="390"/>
      <c r="H37" s="390"/>
    </row>
    <row r="38" spans="1:8" ht="12">
      <c r="A38" s="384" t="s">
        <v>364</v>
      </c>
      <c r="B38" s="382" t="s">
        <v>365</v>
      </c>
      <c r="C38" s="173"/>
      <c r="D38" s="173"/>
      <c r="E38" s="380"/>
      <c r="F38" s="383"/>
      <c r="G38" s="390"/>
      <c r="H38" s="390"/>
    </row>
    <row r="39" spans="1:18" ht="24">
      <c r="A39" s="385" t="s">
        <v>366</v>
      </c>
      <c r="B39" s="178" t="s">
        <v>367</v>
      </c>
      <c r="C39" s="570">
        <f>+IF((G33-C33-C35)&gt;0,G33-C33-C35,0)</f>
        <v>0</v>
      </c>
      <c r="D39" s="570">
        <f>+IF((H33-D33-D35)&gt;0,H33-D33-D35,0)</f>
        <v>0</v>
      </c>
      <c r="E39" s="386" t="s">
        <v>368</v>
      </c>
      <c r="F39" s="175" t="s">
        <v>369</v>
      </c>
      <c r="G39" s="91">
        <f>IF(G34&gt;0,IF(C35+G34&lt;0,0,C35+G34),IF(C34-C35&lt;0,C35-C34,0))</f>
        <v>31</v>
      </c>
      <c r="H39" s="91">
        <f>IF(H34&gt;0,IF(D35+H34&lt;0,0,D35+H34),IF(D34-D35&lt;0,D35-D34,0))</f>
        <v>4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370</v>
      </c>
      <c r="B40" s="359" t="s">
        <v>371</v>
      </c>
      <c r="C40" s="84"/>
      <c r="D40" s="84"/>
      <c r="E40" s="174" t="s">
        <v>370</v>
      </c>
      <c r="F40" s="175" t="s">
        <v>372</v>
      </c>
      <c r="G40" s="87"/>
      <c r="H40" s="87"/>
    </row>
    <row r="41" spans="1:18" ht="12">
      <c r="A41" s="174" t="s">
        <v>373</v>
      </c>
      <c r="B41" s="356" t="s">
        <v>374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375</v>
      </c>
      <c r="F41" s="175" t="s">
        <v>376</v>
      </c>
      <c r="G41" s="85">
        <f>IF(C39=0,IF(G39-G40&gt;0,G39-G40+C40,0),IF(C39-C40&lt;0,C40-C39+G40,0))</f>
        <v>31</v>
      </c>
      <c r="H41" s="85">
        <f>IF(D39=0,IF(H39-H40&gt;0,H39-H40+D40,0),IF(D39-D40&lt;0,D40-D39+H40,0))</f>
        <v>4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377</v>
      </c>
      <c r="B42" s="356" t="s">
        <v>378</v>
      </c>
      <c r="C42" s="86">
        <f>C33+C35+C39</f>
        <v>40</v>
      </c>
      <c r="D42" s="86">
        <f>D33+D35+D39</f>
        <v>37</v>
      </c>
      <c r="E42" s="177" t="s">
        <v>379</v>
      </c>
      <c r="F42" s="178" t="s">
        <v>380</v>
      </c>
      <c r="G42" s="90">
        <f>G39+G33</f>
        <v>40</v>
      </c>
      <c r="H42" s="90">
        <f>H39+H33</f>
        <v>37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381</v>
      </c>
      <c r="B44" s="532"/>
      <c r="C44" s="532" t="s">
        <v>382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 t="s">
        <v>861</v>
      </c>
      <c r="E45" s="530"/>
      <c r="F45" s="530"/>
      <c r="G45" s="534"/>
      <c r="H45" s="534"/>
    </row>
    <row r="46" spans="1:8" ht="12.75" customHeight="1">
      <c r="A46" s="31"/>
      <c r="B46" s="535"/>
      <c r="C46" s="533" t="s">
        <v>780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 t="s">
        <v>862</v>
      </c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8">
      <selection activeCell="A53" sqref="A53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383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384</v>
      </c>
      <c r="B4" s="533" t="str">
        <f>'справка №1-БАЛАНС'!E3</f>
        <v>ЛОВЕЧТУРС АД</v>
      </c>
      <c r="C4" s="397" t="s">
        <v>2</v>
      </c>
      <c r="D4" s="353" t="str">
        <f>'справка №1-БАЛАНС'!H3</f>
        <v> </v>
      </c>
      <c r="E4" s="401"/>
      <c r="F4" s="401"/>
      <c r="G4" s="182"/>
      <c r="H4" s="182"/>
      <c r="I4" s="182"/>
      <c r="J4" s="182"/>
    </row>
    <row r="5" spans="1:10" ht="24">
      <c r="A5" s="533" t="s">
        <v>274</v>
      </c>
      <c r="B5" s="533" t="str">
        <f>'справка №1-БАЛАНС'!E4</f>
        <v>НЕКОНСОЛИДИРАН ОТЧЕТ</v>
      </c>
      <c r="C5" s="398" t="s">
        <v>4</v>
      </c>
      <c r="D5" s="353">
        <f>'справка №1-БАЛАНС'!H4</f>
        <v>820167527</v>
      </c>
      <c r="E5" s="182"/>
      <c r="F5" s="182"/>
      <c r="G5" s="182"/>
      <c r="H5" s="182"/>
      <c r="I5" s="182"/>
      <c r="J5" s="182"/>
    </row>
    <row r="6" spans="1:10" ht="12">
      <c r="A6" s="6" t="s">
        <v>5</v>
      </c>
      <c r="B6" s="533" t="str">
        <f>'справка №1-БАЛАНС'!E5</f>
        <v>2010 ГОДИНА</v>
      </c>
      <c r="C6" s="40"/>
      <c r="D6" s="399" t="s">
        <v>275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385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386</v>
      </c>
      <c r="B9" s="409"/>
      <c r="C9" s="93"/>
      <c r="D9" s="93"/>
      <c r="E9" s="181"/>
      <c r="F9" s="181"/>
      <c r="G9" s="182"/>
    </row>
    <row r="10" spans="1:7" ht="12">
      <c r="A10" s="410" t="s">
        <v>387</v>
      </c>
      <c r="B10" s="411" t="s">
        <v>388</v>
      </c>
      <c r="C10" s="92">
        <v>9</v>
      </c>
      <c r="D10" s="92">
        <v>17</v>
      </c>
      <c r="E10" s="181"/>
      <c r="F10" s="181"/>
      <c r="G10" s="182"/>
    </row>
    <row r="11" spans="1:13" ht="12">
      <c r="A11" s="410" t="s">
        <v>389</v>
      </c>
      <c r="B11" s="411" t="s">
        <v>390</v>
      </c>
      <c r="C11" s="92">
        <v>-2</v>
      </c>
      <c r="D11" s="92">
        <v>-18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391</v>
      </c>
      <c r="B12" s="411" t="s">
        <v>392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393</v>
      </c>
      <c r="B13" s="411" t="s">
        <v>394</v>
      </c>
      <c r="C13" s="92">
        <v>-15</v>
      </c>
      <c r="D13" s="92">
        <v>-6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395</v>
      </c>
      <c r="B14" s="411" t="s">
        <v>396</v>
      </c>
      <c r="C14" s="92"/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397</v>
      </c>
      <c r="B15" s="411" t="s">
        <v>398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399</v>
      </c>
      <c r="B16" s="411" t="s">
        <v>400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401</v>
      </c>
      <c r="B17" s="411" t="s">
        <v>402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403</v>
      </c>
      <c r="B18" s="414" t="s">
        <v>404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405</v>
      </c>
      <c r="B19" s="411" t="s">
        <v>406</v>
      </c>
      <c r="C19" s="92"/>
      <c r="D19" s="92"/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407</v>
      </c>
      <c r="B20" s="416" t="s">
        <v>408</v>
      </c>
      <c r="C20" s="93">
        <f>SUM(C10:C19)</f>
        <v>-8</v>
      </c>
      <c r="D20" s="93">
        <f>SUM(D10:D19)</f>
        <v>-7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409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410</v>
      </c>
      <c r="B22" s="411" t="s">
        <v>411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412</v>
      </c>
      <c r="B23" s="411" t="s">
        <v>413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414</v>
      </c>
      <c r="B24" s="411" t="s">
        <v>415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416</v>
      </c>
      <c r="B25" s="411" t="s">
        <v>417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418</v>
      </c>
      <c r="B26" s="411" t="s">
        <v>419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420</v>
      </c>
      <c r="B27" s="411" t="s">
        <v>421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422</v>
      </c>
      <c r="B28" s="411" t="s">
        <v>423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424</v>
      </c>
      <c r="B29" s="411" t="s">
        <v>425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403</v>
      </c>
      <c r="B30" s="411" t="s">
        <v>426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427</v>
      </c>
      <c r="B31" s="411" t="s">
        <v>428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429</v>
      </c>
      <c r="B32" s="416" t="s">
        <v>430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431</v>
      </c>
      <c r="B33" s="417"/>
      <c r="C33" s="418"/>
      <c r="D33" s="418"/>
      <c r="E33" s="181"/>
      <c r="F33" s="181"/>
      <c r="G33" s="182"/>
    </row>
    <row r="34" spans="1:7" ht="12">
      <c r="A34" s="410" t="s">
        <v>432</v>
      </c>
      <c r="B34" s="411" t="s">
        <v>433</v>
      </c>
      <c r="C34" s="92"/>
      <c r="D34" s="92"/>
      <c r="E34" s="181"/>
      <c r="F34" s="181"/>
      <c r="G34" s="182"/>
    </row>
    <row r="35" spans="1:7" ht="12">
      <c r="A35" s="412" t="s">
        <v>434</v>
      </c>
      <c r="B35" s="411" t="s">
        <v>435</v>
      </c>
      <c r="C35" s="92"/>
      <c r="D35" s="92"/>
      <c r="E35" s="181"/>
      <c r="F35" s="181"/>
      <c r="G35" s="182"/>
    </row>
    <row r="36" spans="1:7" ht="12">
      <c r="A36" s="410" t="s">
        <v>436</v>
      </c>
      <c r="B36" s="411" t="s">
        <v>437</v>
      </c>
      <c r="C36" s="92"/>
      <c r="D36" s="92">
        <v>15</v>
      </c>
      <c r="E36" s="181"/>
      <c r="F36" s="181"/>
      <c r="G36" s="182"/>
    </row>
    <row r="37" spans="1:7" ht="12">
      <c r="A37" s="410" t="s">
        <v>438</v>
      </c>
      <c r="B37" s="411" t="s">
        <v>439</v>
      </c>
      <c r="C37" s="92"/>
      <c r="D37" s="92"/>
      <c r="E37" s="181"/>
      <c r="F37" s="181"/>
      <c r="G37" s="182"/>
    </row>
    <row r="38" spans="1:7" ht="12">
      <c r="A38" s="410" t="s">
        <v>440</v>
      </c>
      <c r="B38" s="411" t="s">
        <v>441</v>
      </c>
      <c r="C38" s="92"/>
      <c r="D38" s="92"/>
      <c r="E38" s="181"/>
      <c r="F38" s="181"/>
      <c r="G38" s="182"/>
    </row>
    <row r="39" spans="1:7" ht="12">
      <c r="A39" s="410" t="s">
        <v>442</v>
      </c>
      <c r="B39" s="411" t="s">
        <v>443</v>
      </c>
      <c r="C39" s="92"/>
      <c r="D39" s="92"/>
      <c r="E39" s="181"/>
      <c r="F39" s="181"/>
      <c r="G39" s="182"/>
    </row>
    <row r="40" spans="1:7" ht="12">
      <c r="A40" s="410" t="s">
        <v>444</v>
      </c>
      <c r="B40" s="411" t="s">
        <v>445</v>
      </c>
      <c r="C40" s="92"/>
      <c r="D40" s="92"/>
      <c r="E40" s="181"/>
      <c r="F40" s="181"/>
      <c r="G40" s="182"/>
    </row>
    <row r="41" spans="1:8" ht="12">
      <c r="A41" s="410" t="s">
        <v>446</v>
      </c>
      <c r="B41" s="411" t="s">
        <v>447</v>
      </c>
      <c r="C41" s="92"/>
      <c r="D41" s="92"/>
      <c r="E41" s="181"/>
      <c r="F41" s="181"/>
      <c r="G41" s="185"/>
      <c r="H41" s="186"/>
    </row>
    <row r="42" spans="1:8" ht="12">
      <c r="A42" s="415" t="s">
        <v>448</v>
      </c>
      <c r="B42" s="416" t="s">
        <v>449</v>
      </c>
      <c r="C42" s="93">
        <f>SUM(C34:C41)</f>
        <v>0</v>
      </c>
      <c r="D42" s="93">
        <f>SUM(D34:D41)</f>
        <v>15</v>
      </c>
      <c r="E42" s="181"/>
      <c r="F42" s="181"/>
      <c r="G42" s="185"/>
      <c r="H42" s="186"/>
    </row>
    <row r="43" spans="1:8" ht="12">
      <c r="A43" s="419" t="s">
        <v>450</v>
      </c>
      <c r="B43" s="416" t="s">
        <v>451</v>
      </c>
      <c r="C43" s="93">
        <f>C42+C32+C20</f>
        <v>-8</v>
      </c>
      <c r="D43" s="93">
        <f>D42+D32+D20</f>
        <v>8</v>
      </c>
      <c r="E43" s="181"/>
      <c r="F43" s="181"/>
      <c r="G43" s="185"/>
      <c r="H43" s="186"/>
    </row>
    <row r="44" spans="1:8" ht="12">
      <c r="A44" s="408" t="s">
        <v>452</v>
      </c>
      <c r="B44" s="417" t="s">
        <v>453</v>
      </c>
      <c r="C44" s="93">
        <f>D45</f>
        <v>9</v>
      </c>
      <c r="D44" s="184">
        <v>1</v>
      </c>
      <c r="E44" s="181"/>
      <c r="F44" s="181"/>
      <c r="G44" s="185"/>
      <c r="H44" s="186"/>
    </row>
    <row r="45" spans="1:8" ht="12">
      <c r="A45" s="408" t="s">
        <v>454</v>
      </c>
      <c r="B45" s="417" t="s">
        <v>455</v>
      </c>
      <c r="C45" s="93">
        <f>C44+C43</f>
        <v>1</v>
      </c>
      <c r="D45" s="93">
        <f>D44+D43</f>
        <v>9</v>
      </c>
      <c r="E45" s="181"/>
      <c r="F45" s="181"/>
      <c r="G45" s="185"/>
      <c r="H45" s="186"/>
    </row>
    <row r="46" spans="1:8" ht="12">
      <c r="A46" s="410" t="s">
        <v>456</v>
      </c>
      <c r="B46" s="417" t="s">
        <v>457</v>
      </c>
      <c r="C46" s="94"/>
      <c r="D46" s="94"/>
      <c r="E46" s="181"/>
      <c r="F46" s="181"/>
      <c r="G46" s="185"/>
      <c r="H46" s="186"/>
    </row>
    <row r="47" spans="1:8" ht="12">
      <c r="A47" s="410" t="s">
        <v>458</v>
      </c>
      <c r="B47" s="417" t="s">
        <v>459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381</v>
      </c>
      <c r="B49" s="544"/>
      <c r="C49" s="542"/>
      <c r="D49" s="545"/>
      <c r="E49" s="423"/>
      <c r="F49" s="182"/>
      <c r="G49" s="185"/>
      <c r="H49" s="186"/>
    </row>
    <row r="50" spans="1:8" ht="12">
      <c r="A50" s="546" t="s">
        <v>860</v>
      </c>
      <c r="B50" s="544" t="s">
        <v>382</v>
      </c>
      <c r="C50" s="599"/>
      <c r="D50" s="599"/>
      <c r="G50" s="186"/>
      <c r="H50" s="186"/>
    </row>
    <row r="51" spans="1:8" ht="12">
      <c r="A51" s="546"/>
      <c r="B51" s="546"/>
      <c r="C51" s="542" t="s">
        <v>861</v>
      </c>
      <c r="D51" s="542"/>
      <c r="G51" s="186"/>
      <c r="H51" s="186"/>
    </row>
    <row r="52" spans="1:8" ht="12">
      <c r="A52" s="546"/>
      <c r="B52" s="544" t="s">
        <v>780</v>
      </c>
      <c r="C52" s="599"/>
      <c r="D52" s="599"/>
      <c r="G52" s="186"/>
      <c r="H52" s="186"/>
    </row>
    <row r="53" spans="1:8" ht="12">
      <c r="A53" s="546"/>
      <c r="B53" s="546"/>
      <c r="C53" s="542" t="s">
        <v>862</v>
      </c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28">
      <selection activeCell="A40" sqref="A40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460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ЛОВЕЧТУРС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 t="str">
        <f>'справка №1-БАЛАНС'!H3</f>
        <v> </v>
      </c>
      <c r="N3" s="3"/>
    </row>
    <row r="4" spans="1:15" s="5" customFormat="1" ht="13.5" customHeight="1">
      <c r="A4" s="6" t="s">
        <v>461</v>
      </c>
      <c r="B4" s="574"/>
      <c r="C4" s="606" t="str">
        <f>'справка №1-БАЛАНС'!E4</f>
        <v>НЕКОНСОЛИДИРАН ОТЧЕТ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>
        <f>'справка №1-БАЛАНС'!H4</f>
        <v>820167527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2010 ГОДИНА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462</v>
      </c>
      <c r="E6" s="233"/>
      <c r="F6" s="233"/>
      <c r="G6" s="233"/>
      <c r="H6" s="233"/>
      <c r="I6" s="233" t="s">
        <v>463</v>
      </c>
      <c r="J6" s="254"/>
      <c r="K6" s="240"/>
      <c r="L6" s="231"/>
      <c r="M6" s="234"/>
      <c r="N6" s="189"/>
    </row>
    <row r="7" spans="1:14" s="15" customFormat="1" ht="60">
      <c r="A7" s="262" t="s">
        <v>464</v>
      </c>
      <c r="B7" s="266" t="s">
        <v>465</v>
      </c>
      <c r="C7" s="232" t="s">
        <v>466</v>
      </c>
      <c r="D7" s="263" t="s">
        <v>467</v>
      </c>
      <c r="E7" s="231" t="s">
        <v>468</v>
      </c>
      <c r="F7" s="13" t="s">
        <v>469</v>
      </c>
      <c r="G7" s="13"/>
      <c r="H7" s="13"/>
      <c r="I7" s="231" t="s">
        <v>470</v>
      </c>
      <c r="J7" s="255" t="s">
        <v>471</v>
      </c>
      <c r="K7" s="232" t="s">
        <v>472</v>
      </c>
      <c r="L7" s="232" t="s">
        <v>473</v>
      </c>
      <c r="M7" s="260" t="s">
        <v>474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475</v>
      </c>
      <c r="G8" s="12" t="s">
        <v>476</v>
      </c>
      <c r="H8" s="12" t="s">
        <v>477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478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479</v>
      </c>
      <c r="L10" s="16" t="s">
        <v>111</v>
      </c>
      <c r="M10" s="17" t="s">
        <v>119</v>
      </c>
      <c r="N10" s="14"/>
    </row>
    <row r="11" spans="1:23" ht="15.75" customHeight="1">
      <c r="A11" s="18" t="s">
        <v>480</v>
      </c>
      <c r="B11" s="34" t="s">
        <v>481</v>
      </c>
      <c r="C11" s="96">
        <f>'справка №1-БАЛАНС'!H17</f>
        <v>110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0</v>
      </c>
      <c r="G11" s="96">
        <f>'справка №1-БАЛАНС'!H23</f>
        <v>0</v>
      </c>
      <c r="H11" s="98">
        <v>2072</v>
      </c>
      <c r="I11" s="96">
        <f>'справка №1-БАЛАНС'!H28+'справка №1-БАЛАНС'!H31</f>
        <v>17</v>
      </c>
      <c r="J11" s="96">
        <f>'справка №1-БАЛАНС'!H29+'справка №1-БАЛАНС'!H32</f>
        <v>-954</v>
      </c>
      <c r="K11" s="98">
        <v>1</v>
      </c>
      <c r="L11" s="424">
        <f>SUM(C11:K11)</f>
        <v>1246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482</v>
      </c>
      <c r="B12" s="34" t="s">
        <v>483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484</v>
      </c>
      <c r="B13" s="16" t="s">
        <v>485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486</v>
      </c>
      <c r="B14" s="16" t="s">
        <v>487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488</v>
      </c>
      <c r="B15" s="34" t="s">
        <v>489</v>
      </c>
      <c r="C15" s="99">
        <f>C11+C12</f>
        <v>110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0</v>
      </c>
      <c r="G15" s="99">
        <f t="shared" si="2"/>
        <v>0</v>
      </c>
      <c r="H15" s="99">
        <f t="shared" si="2"/>
        <v>2072</v>
      </c>
      <c r="I15" s="99">
        <f t="shared" si="2"/>
        <v>17</v>
      </c>
      <c r="J15" s="99">
        <f t="shared" si="2"/>
        <v>-954</v>
      </c>
      <c r="K15" s="99">
        <f t="shared" si="2"/>
        <v>1</v>
      </c>
      <c r="L15" s="424">
        <f t="shared" si="1"/>
        <v>1246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490</v>
      </c>
      <c r="B16" s="41" t="s">
        <v>491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-31</v>
      </c>
      <c r="K16" s="98"/>
      <c r="L16" s="424">
        <f t="shared" si="1"/>
        <v>-31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492</v>
      </c>
      <c r="B17" s="16" t="s">
        <v>493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494</v>
      </c>
      <c r="B18" s="36" t="s">
        <v>495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496</v>
      </c>
      <c r="B19" s="36" t="s">
        <v>497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498</v>
      </c>
      <c r="B20" s="16" t="s">
        <v>499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500</v>
      </c>
      <c r="B21" s="16" t="s">
        <v>501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502</v>
      </c>
      <c r="B22" s="16" t="s">
        <v>503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504</v>
      </c>
      <c r="B23" s="16" t="s">
        <v>505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506</v>
      </c>
      <c r="B24" s="16" t="s">
        <v>507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502</v>
      </c>
      <c r="B25" s="16" t="s">
        <v>508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504</v>
      </c>
      <c r="B26" s="16" t="s">
        <v>509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510</v>
      </c>
      <c r="B27" s="16" t="s">
        <v>511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512</v>
      </c>
      <c r="B28" s="16" t="s">
        <v>513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514</v>
      </c>
      <c r="B29" s="34" t="s">
        <v>515</v>
      </c>
      <c r="C29" s="97">
        <f>C17+C20+C21+C24+C28+C27+C15+C16</f>
        <v>110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0</v>
      </c>
      <c r="G29" s="97">
        <f t="shared" si="6"/>
        <v>0</v>
      </c>
      <c r="H29" s="97">
        <f t="shared" si="6"/>
        <v>2072</v>
      </c>
      <c r="I29" s="97">
        <f t="shared" si="6"/>
        <v>17</v>
      </c>
      <c r="J29" s="97">
        <f t="shared" si="6"/>
        <v>-985</v>
      </c>
      <c r="K29" s="97">
        <f t="shared" si="6"/>
        <v>1</v>
      </c>
      <c r="L29" s="424">
        <f t="shared" si="1"/>
        <v>1215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516</v>
      </c>
      <c r="B30" s="16" t="s">
        <v>517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518</v>
      </c>
      <c r="B31" s="16" t="s">
        <v>519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520</v>
      </c>
      <c r="B32" s="34" t="s">
        <v>521</v>
      </c>
      <c r="C32" s="97">
        <f aca="true" t="shared" si="7" ref="C32:K32">C29+C30+C31</f>
        <v>110</v>
      </c>
      <c r="D32" s="97">
        <f t="shared" si="7"/>
        <v>0</v>
      </c>
      <c r="E32" s="97">
        <f t="shared" si="7"/>
        <v>0</v>
      </c>
      <c r="F32" s="97">
        <f t="shared" si="7"/>
        <v>0</v>
      </c>
      <c r="G32" s="97">
        <f t="shared" si="7"/>
        <v>0</v>
      </c>
      <c r="H32" s="97">
        <f t="shared" si="7"/>
        <v>2072</v>
      </c>
      <c r="I32" s="97">
        <f t="shared" si="7"/>
        <v>17</v>
      </c>
      <c r="J32" s="97">
        <f t="shared" si="7"/>
        <v>-985</v>
      </c>
      <c r="K32" s="97">
        <f t="shared" si="7"/>
        <v>1</v>
      </c>
      <c r="L32" s="424">
        <f t="shared" si="1"/>
        <v>1215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868</v>
      </c>
      <c r="B35" s="37"/>
      <c r="C35" s="24"/>
      <c r="D35" s="605" t="s">
        <v>866</v>
      </c>
      <c r="E35" s="605"/>
      <c r="F35" s="605"/>
      <c r="G35" s="605"/>
      <c r="H35" s="605"/>
      <c r="I35" s="605"/>
      <c r="J35" s="24" t="s">
        <v>867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B232"/>
  <sheetViews>
    <sheetView workbookViewId="0" topLeftCell="A19">
      <selection activeCell="C52" sqref="C51:C52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6" t="s">
        <v>384</v>
      </c>
      <c r="B2" s="619"/>
      <c r="C2" s="585"/>
      <c r="D2" s="585"/>
      <c r="E2" s="606" t="str">
        <f>'справка №1-БАЛАНС'!E3</f>
        <v>ЛОВЕЧТУРС АД</v>
      </c>
      <c r="F2" s="627"/>
      <c r="G2" s="627"/>
      <c r="H2" s="585"/>
      <c r="I2" s="441"/>
      <c r="J2" s="441"/>
      <c r="K2" s="441"/>
      <c r="L2" s="441"/>
      <c r="M2" s="622" t="s">
        <v>2</v>
      </c>
      <c r="N2" s="618"/>
      <c r="O2" s="618"/>
      <c r="P2" s="623" t="str">
        <f>'справка №1-БАЛАНС'!H3</f>
        <v> </v>
      </c>
      <c r="Q2" s="623"/>
      <c r="R2" s="353"/>
    </row>
    <row r="3" spans="1:18" ht="15">
      <c r="A3" s="626" t="s">
        <v>5</v>
      </c>
      <c r="B3" s="619"/>
      <c r="C3" s="586"/>
      <c r="D3" s="586"/>
      <c r="E3" s="606" t="str">
        <f>'справка №1-БАЛАНС'!E5</f>
        <v>2010 ГОДИНА</v>
      </c>
      <c r="F3" s="628"/>
      <c r="G3" s="628"/>
      <c r="H3" s="443"/>
      <c r="I3" s="443"/>
      <c r="J3" s="443"/>
      <c r="K3" s="443"/>
      <c r="L3" s="443"/>
      <c r="M3" s="624" t="s">
        <v>4</v>
      </c>
      <c r="N3" s="624"/>
      <c r="O3" s="577"/>
      <c r="P3" s="625">
        <f>'справка №1-БАЛАНС'!H4</f>
        <v>820167527</v>
      </c>
      <c r="Q3" s="625"/>
      <c r="R3" s="354"/>
    </row>
    <row r="4" spans="1:18" ht="12.75">
      <c r="A4" s="436" t="s">
        <v>523</v>
      </c>
      <c r="B4" s="442"/>
      <c r="C4" s="442"/>
      <c r="D4" s="443"/>
      <c r="E4" s="609"/>
      <c r="F4" s="610"/>
      <c r="G4" s="61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524</v>
      </c>
    </row>
    <row r="5" spans="1:18" s="44" customFormat="1" ht="30.75" customHeight="1">
      <c r="A5" s="611" t="s">
        <v>464</v>
      </c>
      <c r="B5" s="612"/>
      <c r="C5" s="615" t="s">
        <v>8</v>
      </c>
      <c r="D5" s="449" t="s">
        <v>525</v>
      </c>
      <c r="E5" s="449"/>
      <c r="F5" s="449"/>
      <c r="G5" s="449"/>
      <c r="H5" s="449" t="s">
        <v>526</v>
      </c>
      <c r="I5" s="449"/>
      <c r="J5" s="620" t="s">
        <v>527</v>
      </c>
      <c r="K5" s="449" t="s">
        <v>528</v>
      </c>
      <c r="L5" s="449"/>
      <c r="M5" s="449"/>
      <c r="N5" s="449"/>
      <c r="O5" s="449" t="s">
        <v>526</v>
      </c>
      <c r="P5" s="449"/>
      <c r="Q5" s="620" t="s">
        <v>529</v>
      </c>
      <c r="R5" s="620" t="s">
        <v>530</v>
      </c>
    </row>
    <row r="6" spans="1:18" s="44" customFormat="1" ht="48">
      <c r="A6" s="613"/>
      <c r="B6" s="614"/>
      <c r="C6" s="616"/>
      <c r="D6" s="450" t="s">
        <v>531</v>
      </c>
      <c r="E6" s="450" t="s">
        <v>532</v>
      </c>
      <c r="F6" s="450" t="s">
        <v>533</v>
      </c>
      <c r="G6" s="450" t="s">
        <v>534</v>
      </c>
      <c r="H6" s="450" t="s">
        <v>535</v>
      </c>
      <c r="I6" s="450" t="s">
        <v>536</v>
      </c>
      <c r="J6" s="621"/>
      <c r="K6" s="450" t="s">
        <v>531</v>
      </c>
      <c r="L6" s="450" t="s">
        <v>537</v>
      </c>
      <c r="M6" s="450" t="s">
        <v>538</v>
      </c>
      <c r="N6" s="450" t="s">
        <v>539</v>
      </c>
      <c r="O6" s="450" t="s">
        <v>535</v>
      </c>
      <c r="P6" s="450" t="s">
        <v>536</v>
      </c>
      <c r="Q6" s="621"/>
      <c r="R6" s="621"/>
    </row>
    <row r="7" spans="1:18" s="44" customFormat="1" ht="12">
      <c r="A7" s="452" t="s">
        <v>540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541</v>
      </c>
      <c r="B8" s="455" t="s">
        <v>542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543</v>
      </c>
      <c r="B9" s="458" t="s">
        <v>544</v>
      </c>
      <c r="C9" s="459" t="s">
        <v>545</v>
      </c>
      <c r="D9" s="243"/>
      <c r="E9" s="243"/>
      <c r="F9" s="243"/>
      <c r="G9" s="113">
        <f>D9+E9-F9</f>
        <v>0</v>
      </c>
      <c r="H9" s="103"/>
      <c r="I9" s="103"/>
      <c r="J9" s="113">
        <f>G9+H9-I9</f>
        <v>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546</v>
      </c>
      <c r="B10" s="458" t="s">
        <v>547</v>
      </c>
      <c r="C10" s="459" t="s">
        <v>548</v>
      </c>
      <c r="D10" s="243">
        <v>1</v>
      </c>
      <c r="E10" s="243"/>
      <c r="F10" s="243"/>
      <c r="G10" s="113">
        <f aca="true" t="shared" si="2" ref="G10:G39">D10+E10-F10</f>
        <v>1</v>
      </c>
      <c r="H10" s="103"/>
      <c r="I10" s="103"/>
      <c r="J10" s="113">
        <f aca="true" t="shared" si="3" ref="J10:J39">G10+H10-I10</f>
        <v>1</v>
      </c>
      <c r="K10" s="103">
        <v>1</v>
      </c>
      <c r="L10" s="103"/>
      <c r="M10" s="103"/>
      <c r="N10" s="113">
        <f aca="true" t="shared" si="4" ref="N10:N39">K10+L10-M10</f>
        <v>1</v>
      </c>
      <c r="O10" s="103"/>
      <c r="P10" s="103"/>
      <c r="Q10" s="113">
        <f t="shared" si="0"/>
        <v>1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549</v>
      </c>
      <c r="B11" s="458" t="s">
        <v>550</v>
      </c>
      <c r="C11" s="459" t="s">
        <v>551</v>
      </c>
      <c r="D11" s="243"/>
      <c r="E11" s="243"/>
      <c r="F11" s="243"/>
      <c r="G11" s="113">
        <f t="shared" si="2"/>
        <v>0</v>
      </c>
      <c r="H11" s="103"/>
      <c r="I11" s="103"/>
      <c r="J11" s="113">
        <f t="shared" si="3"/>
        <v>0</v>
      </c>
      <c r="K11" s="103"/>
      <c r="L11" s="103"/>
      <c r="M11" s="103"/>
      <c r="N11" s="113">
        <f t="shared" si="4"/>
        <v>0</v>
      </c>
      <c r="O11" s="103"/>
      <c r="P11" s="103"/>
      <c r="Q11" s="113">
        <f t="shared" si="0"/>
        <v>0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552</v>
      </c>
      <c r="B12" s="458" t="s">
        <v>553</v>
      </c>
      <c r="C12" s="459" t="s">
        <v>554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555</v>
      </c>
      <c r="B13" s="458" t="s">
        <v>556</v>
      </c>
      <c r="C13" s="459" t="s">
        <v>557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558</v>
      </c>
      <c r="B14" s="458" t="s">
        <v>559</v>
      </c>
      <c r="C14" s="459" t="s">
        <v>560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561</v>
      </c>
      <c r="B16" s="247" t="s">
        <v>562</v>
      </c>
      <c r="C16" s="459" t="s">
        <v>563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564</v>
      </c>
      <c r="C17" s="461" t="s">
        <v>565</v>
      </c>
      <c r="D17" s="248">
        <f>SUM(D9:D16)</f>
        <v>1</v>
      </c>
      <c r="E17" s="248">
        <f>SUM(E9:E16)</f>
        <v>0</v>
      </c>
      <c r="F17" s="248">
        <f>SUM(F9:F16)</f>
        <v>0</v>
      </c>
      <c r="G17" s="113">
        <f t="shared" si="2"/>
        <v>1</v>
      </c>
      <c r="H17" s="114">
        <f>SUM(H9:H16)</f>
        <v>0</v>
      </c>
      <c r="I17" s="114">
        <f>SUM(I9:I16)</f>
        <v>0</v>
      </c>
      <c r="J17" s="113">
        <f t="shared" si="3"/>
        <v>1</v>
      </c>
      <c r="K17" s="114">
        <f>SUM(K9:K16)</f>
        <v>1</v>
      </c>
      <c r="L17" s="114">
        <f>SUM(L9:L16)</f>
        <v>0</v>
      </c>
      <c r="M17" s="114">
        <f>SUM(M9:M16)</f>
        <v>0</v>
      </c>
      <c r="N17" s="113">
        <f t="shared" si="4"/>
        <v>1</v>
      </c>
      <c r="O17" s="114">
        <f>SUM(O9:O16)</f>
        <v>0</v>
      </c>
      <c r="P17" s="114">
        <f>SUM(P9:P16)</f>
        <v>0</v>
      </c>
      <c r="Q17" s="113">
        <f t="shared" si="5"/>
        <v>1</v>
      </c>
      <c r="R17" s="113">
        <f t="shared" si="6"/>
        <v>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566</v>
      </c>
      <c r="B18" s="463" t="s">
        <v>567</v>
      </c>
      <c r="C18" s="461" t="s">
        <v>568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569</v>
      </c>
      <c r="B19" s="463" t="s">
        <v>570</v>
      </c>
      <c r="C19" s="461" t="s">
        <v>571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572</v>
      </c>
      <c r="B20" s="455" t="s">
        <v>573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543</v>
      </c>
      <c r="B21" s="458" t="s">
        <v>574</v>
      </c>
      <c r="C21" s="459" t="s">
        <v>575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546</v>
      </c>
      <c r="B22" s="458" t="s">
        <v>576</v>
      </c>
      <c r="C22" s="459" t="s">
        <v>577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549</v>
      </c>
      <c r="B23" s="466" t="s">
        <v>578</v>
      </c>
      <c r="C23" s="459" t="s">
        <v>579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552</v>
      </c>
      <c r="B24" s="467" t="s">
        <v>562</v>
      </c>
      <c r="C24" s="459" t="s">
        <v>580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836</v>
      </c>
      <c r="C25" s="468" t="s">
        <v>582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583</v>
      </c>
      <c r="B26" s="469" t="s">
        <v>584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543</v>
      </c>
      <c r="B27" s="471" t="s">
        <v>850</v>
      </c>
      <c r="C27" s="472" t="s">
        <v>585</v>
      </c>
      <c r="D27" s="246">
        <f>SUM(D28:D31)</f>
        <v>1590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1590</v>
      </c>
      <c r="H27" s="109">
        <f t="shared" si="8"/>
        <v>0</v>
      </c>
      <c r="I27" s="109">
        <f t="shared" si="8"/>
        <v>0</v>
      </c>
      <c r="J27" s="110">
        <f t="shared" si="3"/>
        <v>1590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1590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586</v>
      </c>
      <c r="D28" s="243">
        <v>1590</v>
      </c>
      <c r="E28" s="243"/>
      <c r="F28" s="243"/>
      <c r="G28" s="113">
        <f t="shared" si="2"/>
        <v>1590</v>
      </c>
      <c r="H28" s="103"/>
      <c r="I28" s="103"/>
      <c r="J28" s="113">
        <f t="shared" si="3"/>
        <v>1590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1590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587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588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589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546</v>
      </c>
      <c r="B32" s="471" t="s">
        <v>590</v>
      </c>
      <c r="C32" s="459" t="s">
        <v>591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592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593</v>
      </c>
      <c r="C34" s="459" t="s">
        <v>594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595</v>
      </c>
      <c r="C35" s="459" t="s">
        <v>596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597</v>
      </c>
      <c r="C36" s="459" t="s">
        <v>598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549</v>
      </c>
      <c r="B37" s="473" t="s">
        <v>562</v>
      </c>
      <c r="C37" s="459" t="s">
        <v>599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601</v>
      </c>
      <c r="D38" s="248">
        <f>D27+D32+D37</f>
        <v>1590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1590</v>
      </c>
      <c r="H38" s="114">
        <f t="shared" si="12"/>
        <v>0</v>
      </c>
      <c r="I38" s="114">
        <f t="shared" si="12"/>
        <v>0</v>
      </c>
      <c r="J38" s="113">
        <f t="shared" si="3"/>
        <v>1590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1590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602</v>
      </c>
      <c r="B39" s="462" t="s">
        <v>603</v>
      </c>
      <c r="C39" s="461" t="s">
        <v>604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605</v>
      </c>
      <c r="C40" s="451" t="s">
        <v>606</v>
      </c>
      <c r="D40" s="547">
        <f>D17+D18+D19+D25+D38+D39</f>
        <v>1591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1591</v>
      </c>
      <c r="H40" s="547">
        <f t="shared" si="13"/>
        <v>0</v>
      </c>
      <c r="I40" s="547">
        <f t="shared" si="13"/>
        <v>0</v>
      </c>
      <c r="J40" s="547">
        <f t="shared" si="13"/>
        <v>1591</v>
      </c>
      <c r="K40" s="547">
        <f t="shared" si="13"/>
        <v>1</v>
      </c>
      <c r="L40" s="547">
        <f t="shared" si="13"/>
        <v>0</v>
      </c>
      <c r="M40" s="547">
        <f t="shared" si="13"/>
        <v>0</v>
      </c>
      <c r="N40" s="547">
        <f t="shared" si="13"/>
        <v>1</v>
      </c>
      <c r="O40" s="547">
        <f t="shared" si="13"/>
        <v>0</v>
      </c>
      <c r="P40" s="547">
        <f t="shared" si="13"/>
        <v>0</v>
      </c>
      <c r="Q40" s="547">
        <f t="shared" si="13"/>
        <v>1</v>
      </c>
      <c r="R40" s="547">
        <f t="shared" si="13"/>
        <v>1590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607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864</v>
      </c>
      <c r="C44" s="445"/>
      <c r="D44" s="446"/>
      <c r="E44" s="446"/>
      <c r="F44" s="446"/>
      <c r="G44" s="436"/>
      <c r="H44" s="447" t="s">
        <v>865</v>
      </c>
      <c r="I44" s="447"/>
      <c r="J44" s="447"/>
      <c r="K44" s="617"/>
      <c r="L44" s="617"/>
      <c r="M44" s="617"/>
      <c r="N44" s="617"/>
      <c r="O44" s="618" t="s">
        <v>780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horizontalDpi="300" verticalDpi="300" orientation="landscape" paperSize="9" scale="6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88">
      <selection activeCell="C115" sqref="C115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608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ЛОВЕЧТУРС АД</v>
      </c>
      <c r="B3" s="633"/>
      <c r="C3" s="353" t="s">
        <v>2</v>
      </c>
      <c r="E3" s="353" t="str">
        <f>'справка №1-БАЛАНС'!H3</f>
        <v> 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2010 ГОДИНА</v>
      </c>
      <c r="B4" s="634"/>
      <c r="C4" s="354" t="s">
        <v>4</v>
      </c>
      <c r="D4" s="354"/>
      <c r="E4" s="353">
        <f>'справка №1-БАЛАНС'!H4</f>
        <v>820167527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609</v>
      </c>
      <c r="B5" s="512"/>
      <c r="C5" s="513"/>
      <c r="D5" s="513"/>
      <c r="E5" s="514" t="s">
        <v>610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464</v>
      </c>
      <c r="B6" s="482" t="s">
        <v>8</v>
      </c>
      <c r="C6" s="483" t="s">
        <v>611</v>
      </c>
      <c r="D6" s="192" t="s">
        <v>612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613</v>
      </c>
      <c r="E7" s="171" t="s">
        <v>614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615</v>
      </c>
      <c r="B9" s="486" t="s">
        <v>616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617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618</v>
      </c>
      <c r="B11" s="489" t="s">
        <v>619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620</v>
      </c>
      <c r="B12" s="489" t="s">
        <v>621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622</v>
      </c>
      <c r="B13" s="489" t="s">
        <v>623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624</v>
      </c>
      <c r="B14" s="489" t="s">
        <v>625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626</v>
      </c>
      <c r="B15" s="489" t="s">
        <v>627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628</v>
      </c>
      <c r="B16" s="489" t="s">
        <v>629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630</v>
      </c>
      <c r="B17" s="489" t="s">
        <v>631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624</v>
      </c>
      <c r="B18" s="489" t="s">
        <v>632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633</v>
      </c>
      <c r="B19" s="486" t="s">
        <v>634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635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636</v>
      </c>
      <c r="B21" s="486" t="s">
        <v>637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638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639</v>
      </c>
      <c r="B24" s="489" t="s">
        <v>640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641</v>
      </c>
      <c r="B25" s="489" t="s">
        <v>642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643</v>
      </c>
      <c r="B26" s="489" t="s">
        <v>644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645</v>
      </c>
      <c r="B27" s="489" t="s">
        <v>646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647</v>
      </c>
      <c r="B28" s="489" t="s">
        <v>648</v>
      </c>
      <c r="C28" s="153">
        <v>9</v>
      </c>
      <c r="D28" s="153">
        <v>9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649</v>
      </c>
      <c r="B29" s="489" t="s">
        <v>650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651</v>
      </c>
      <c r="B30" s="489" t="s">
        <v>652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653</v>
      </c>
      <c r="B31" s="489" t="s">
        <v>654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655</v>
      </c>
      <c r="B32" s="489" t="s">
        <v>656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657</v>
      </c>
      <c r="B33" s="489" t="s">
        <v>658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659</v>
      </c>
      <c r="B34" s="489" t="s">
        <v>660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661</v>
      </c>
      <c r="B35" s="489" t="s">
        <v>662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663</v>
      </c>
      <c r="B36" s="489" t="s">
        <v>664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665</v>
      </c>
      <c r="B37" s="489" t="s">
        <v>666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667</v>
      </c>
      <c r="B38" s="489" t="s">
        <v>668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669</v>
      </c>
      <c r="B39" s="489" t="s">
        <v>670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671</v>
      </c>
      <c r="B40" s="489" t="s">
        <v>672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673</v>
      </c>
      <c r="B41" s="489" t="s">
        <v>674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675</v>
      </c>
      <c r="B42" s="489" t="s">
        <v>676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677</v>
      </c>
      <c r="B43" s="486" t="s">
        <v>678</v>
      </c>
      <c r="C43" s="149">
        <f>C24+C28+C29+C31+C30+C32+C33+C38</f>
        <v>9</v>
      </c>
      <c r="D43" s="149">
        <f>D24+D28+D29+D31+D30+D32+D33+D38</f>
        <v>9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679</v>
      </c>
      <c r="B44" s="487" t="s">
        <v>680</v>
      </c>
      <c r="C44" s="148">
        <f>C43+C21+C19+C9</f>
        <v>9</v>
      </c>
      <c r="D44" s="148">
        <f>D43+D21+D19+D9</f>
        <v>9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681</v>
      </c>
      <c r="B47" s="493"/>
      <c r="C47" s="495"/>
      <c r="D47" s="495"/>
      <c r="E47" s="495"/>
      <c r="F47" s="169" t="s">
        <v>275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464</v>
      </c>
      <c r="B48" s="482" t="s">
        <v>8</v>
      </c>
      <c r="C48" s="496" t="s">
        <v>682</v>
      </c>
      <c r="D48" s="192" t="s">
        <v>683</v>
      </c>
      <c r="E48" s="192"/>
      <c r="F48" s="192" t="s">
        <v>684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613</v>
      </c>
      <c r="E49" s="485" t="s">
        <v>614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685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686</v>
      </c>
      <c r="B52" s="489" t="s">
        <v>687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688</v>
      </c>
      <c r="B53" s="489" t="s">
        <v>689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690</v>
      </c>
      <c r="B54" s="489" t="s">
        <v>691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675</v>
      </c>
      <c r="B55" s="489" t="s">
        <v>692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693</v>
      </c>
      <c r="B56" s="489" t="s">
        <v>694</v>
      </c>
      <c r="C56" s="148">
        <f>C57+C59</f>
        <v>378</v>
      </c>
      <c r="D56" s="148">
        <f>D57+D59</f>
        <v>378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695</v>
      </c>
      <c r="B57" s="489" t="s">
        <v>696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697</v>
      </c>
      <c r="B58" s="489" t="s">
        <v>698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699</v>
      </c>
      <c r="B59" s="489" t="s">
        <v>700</v>
      </c>
      <c r="C59" s="153">
        <v>378</v>
      </c>
      <c r="D59" s="153">
        <v>378</v>
      </c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697</v>
      </c>
      <c r="B60" s="489" t="s">
        <v>701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702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703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704</v>
      </c>
      <c r="B63" s="489" t="s">
        <v>705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706</v>
      </c>
      <c r="B64" s="489" t="s">
        <v>707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708</v>
      </c>
      <c r="B65" s="489" t="s">
        <v>709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710</v>
      </c>
      <c r="B66" s="486" t="s">
        <v>711</v>
      </c>
      <c r="C66" s="148">
        <f>C52+C56+C61+C62+C63+C64</f>
        <v>378</v>
      </c>
      <c r="D66" s="148">
        <f>D52+D56+D61+D62+D63+D64</f>
        <v>378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712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713</v>
      </c>
      <c r="B68" s="499" t="s">
        <v>714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715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686</v>
      </c>
      <c r="B71" s="489" t="s">
        <v>716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717</v>
      </c>
      <c r="B72" s="489" t="s">
        <v>718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719</v>
      </c>
      <c r="B73" s="489" t="s">
        <v>720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721</v>
      </c>
      <c r="B74" s="489" t="s">
        <v>722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693</v>
      </c>
      <c r="B75" s="489" t="s">
        <v>723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724</v>
      </c>
      <c r="B76" s="489" t="s">
        <v>725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726</v>
      </c>
      <c r="B77" s="489" t="s">
        <v>727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728</v>
      </c>
      <c r="B78" s="489" t="s">
        <v>729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697</v>
      </c>
      <c r="B79" s="489" t="s">
        <v>730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731</v>
      </c>
      <c r="B80" s="489" t="s">
        <v>732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733</v>
      </c>
      <c r="B81" s="489" t="s">
        <v>734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735</v>
      </c>
      <c r="B82" s="489" t="s">
        <v>736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737</v>
      </c>
      <c r="B83" s="489" t="s">
        <v>738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739</v>
      </c>
      <c r="B84" s="489" t="s">
        <v>740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741</v>
      </c>
      <c r="B85" s="489" t="s">
        <v>742</v>
      </c>
      <c r="C85" s="149">
        <f>SUM(C86:C90)+C94</f>
        <v>8</v>
      </c>
      <c r="D85" s="149">
        <f>SUM(D86:D90)+D94</f>
        <v>8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743</v>
      </c>
      <c r="B86" s="489" t="s">
        <v>744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745</v>
      </c>
      <c r="B87" s="489" t="s">
        <v>746</v>
      </c>
      <c r="C87" s="153">
        <v>7</v>
      </c>
      <c r="D87" s="153">
        <v>7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747</v>
      </c>
      <c r="B88" s="489" t="s">
        <v>748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749</v>
      </c>
      <c r="B89" s="489" t="s">
        <v>750</v>
      </c>
      <c r="C89" s="153">
        <v>1</v>
      </c>
      <c r="D89" s="153">
        <v>1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751</v>
      </c>
      <c r="B90" s="489" t="s">
        <v>752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753</v>
      </c>
      <c r="B91" s="489" t="s">
        <v>754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661</v>
      </c>
      <c r="B92" s="489" t="s">
        <v>755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665</v>
      </c>
      <c r="B93" s="489" t="s">
        <v>756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757</v>
      </c>
      <c r="B94" s="489" t="s">
        <v>758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759</v>
      </c>
      <c r="B95" s="489" t="s">
        <v>760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761</v>
      </c>
      <c r="B96" s="499" t="s">
        <v>762</v>
      </c>
      <c r="C96" s="149">
        <f>C85+C80+C75+C71+C95</f>
        <v>8</v>
      </c>
      <c r="D96" s="149">
        <f>D85+D80+D75+D71+D95</f>
        <v>8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763</v>
      </c>
      <c r="B97" s="487" t="s">
        <v>764</v>
      </c>
      <c r="C97" s="149">
        <f>C96+C68+C66</f>
        <v>386</v>
      </c>
      <c r="D97" s="149">
        <f>D96+D68+D66</f>
        <v>386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765</v>
      </c>
      <c r="B99" s="502"/>
      <c r="C99" s="158"/>
      <c r="D99" s="158"/>
      <c r="E99" s="158"/>
      <c r="F99" s="503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464</v>
      </c>
      <c r="B100" s="487" t="s">
        <v>465</v>
      </c>
      <c r="C100" s="160" t="s">
        <v>766</v>
      </c>
      <c r="D100" s="160" t="s">
        <v>767</v>
      </c>
      <c r="E100" s="160" t="s">
        <v>768</v>
      </c>
      <c r="F100" s="160" t="s">
        <v>769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770</v>
      </c>
      <c r="B102" s="489" t="s">
        <v>771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772</v>
      </c>
      <c r="B103" s="489" t="s">
        <v>773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774</v>
      </c>
      <c r="B104" s="489" t="s">
        <v>775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776</v>
      </c>
      <c r="B105" s="487" t="s">
        <v>777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778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779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863</v>
      </c>
      <c r="B109" s="630"/>
      <c r="C109" s="630" t="s">
        <v>382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 t="s">
        <v>861</v>
      </c>
      <c r="E110" s="477"/>
      <c r="F110" s="479"/>
    </row>
    <row r="111" spans="1:6" ht="12">
      <c r="A111" s="477"/>
      <c r="B111" s="478"/>
      <c r="C111" s="629" t="s">
        <v>780</v>
      </c>
      <c r="D111" s="629"/>
      <c r="E111" s="629"/>
      <c r="F111" s="629"/>
    </row>
    <row r="112" spans="1:6" ht="12">
      <c r="A112" s="434"/>
      <c r="B112" s="480"/>
      <c r="C112" s="434"/>
      <c r="D112" s="434" t="s">
        <v>862</v>
      </c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4">
      <selection activeCell="D30" sqref="D30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781</v>
      </c>
      <c r="F2" s="517"/>
      <c r="G2" s="517"/>
      <c r="H2" s="515"/>
      <c r="I2" s="515"/>
    </row>
    <row r="3" spans="1:9" ht="12">
      <c r="A3" s="515"/>
      <c r="B3" s="516"/>
      <c r="C3" s="518" t="s">
        <v>782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384</v>
      </c>
      <c r="B4" s="578"/>
      <c r="C4" s="606" t="str">
        <f>'справка №1-БАЛАНС'!E3</f>
        <v>ЛОВЕЧТУРС АД</v>
      </c>
      <c r="D4" s="628"/>
      <c r="E4" s="628"/>
      <c r="F4" s="578"/>
      <c r="G4" s="580" t="s">
        <v>2</v>
      </c>
      <c r="H4" s="580"/>
      <c r="I4" s="589" t="str">
        <f>'справка №1-БАЛАНС'!H3</f>
        <v> </v>
      </c>
    </row>
    <row r="5" spans="1:9" ht="15">
      <c r="A5" s="522" t="s">
        <v>5</v>
      </c>
      <c r="B5" s="579"/>
      <c r="C5" s="606" t="str">
        <f>'справка №1-БАЛАНС'!E5</f>
        <v>2010 ГОДИНА</v>
      </c>
      <c r="D5" s="637"/>
      <c r="E5" s="637"/>
      <c r="F5" s="579"/>
      <c r="G5" s="354" t="s">
        <v>4</v>
      </c>
      <c r="H5" s="581"/>
      <c r="I5" s="588">
        <f>'справка №1-БАЛАНС'!H4</f>
        <v>820167527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783</v>
      </c>
    </row>
    <row r="7" spans="1:9" s="122" customFormat="1" ht="12">
      <c r="A7" s="194" t="s">
        <v>464</v>
      </c>
      <c r="B7" s="120"/>
      <c r="C7" s="194" t="s">
        <v>784</v>
      </c>
      <c r="D7" s="195"/>
      <c r="E7" s="196"/>
      <c r="F7" s="197" t="s">
        <v>785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786</v>
      </c>
      <c r="D8" s="124" t="s">
        <v>787</v>
      </c>
      <c r="E8" s="124" t="s">
        <v>788</v>
      </c>
      <c r="F8" s="196" t="s">
        <v>789</v>
      </c>
      <c r="G8" s="198" t="s">
        <v>790</v>
      </c>
      <c r="H8" s="198"/>
      <c r="I8" s="198" t="s">
        <v>791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535</v>
      </c>
      <c r="H9" s="121" t="s">
        <v>536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792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793</v>
      </c>
      <c r="B12" s="132" t="s">
        <v>794</v>
      </c>
      <c r="C12" s="548">
        <v>110</v>
      </c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795</v>
      </c>
      <c r="B13" s="132" t="s">
        <v>796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797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798</v>
      </c>
      <c r="B15" s="132" t="s">
        <v>799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800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564</v>
      </c>
      <c r="B17" s="134" t="s">
        <v>801</v>
      </c>
      <c r="C17" s="127">
        <f aca="true" t="shared" si="1" ref="C17:H17">C12+C13+C15+C16</f>
        <v>110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802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793</v>
      </c>
      <c r="B19" s="132" t="s">
        <v>803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804</v>
      </c>
      <c r="B20" s="132" t="s">
        <v>805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806</v>
      </c>
      <c r="B21" s="132" t="s">
        <v>807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808</v>
      </c>
      <c r="B22" s="132" t="s">
        <v>809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810</v>
      </c>
      <c r="B23" s="132" t="s">
        <v>811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812</v>
      </c>
      <c r="B24" s="132" t="s">
        <v>813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814</v>
      </c>
      <c r="B25" s="137" t="s">
        <v>815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816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817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863</v>
      </c>
      <c r="B30" s="636"/>
      <c r="C30" s="636"/>
      <c r="D30" s="568" t="s">
        <v>866</v>
      </c>
      <c r="E30" s="635"/>
      <c r="F30" s="635"/>
      <c r="G30" s="635"/>
      <c r="H30" s="519" t="s">
        <v>869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72">
      <selection activeCell="A156" sqref="A156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384</v>
      </c>
      <c r="B5" s="606" t="str">
        <f>'справка №1-БАЛАНС'!E3</f>
        <v>ЛОВЕЧТУРС АД</v>
      </c>
      <c r="C5" s="627"/>
      <c r="D5" s="587"/>
      <c r="E5" s="353" t="s">
        <v>2</v>
      </c>
      <c r="F5" s="590" t="str">
        <f>'справка №1-БАЛАНС'!H3</f>
        <v> </v>
      </c>
    </row>
    <row r="6" spans="1:13" ht="15" customHeight="1">
      <c r="A6" s="54" t="s">
        <v>820</v>
      </c>
      <c r="B6" s="606" t="str">
        <f>'справка №1-БАЛАНС'!E5</f>
        <v>2010 ГОДИНА</v>
      </c>
      <c r="C6" s="637"/>
      <c r="D6" s="55"/>
      <c r="E6" s="354" t="s">
        <v>4</v>
      </c>
      <c r="F6" s="591">
        <f>'справка №1-БАЛАНС'!H4</f>
        <v>820167527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9"/>
      <c r="C7" s="639"/>
      <c r="D7" s="57"/>
      <c r="E7" s="57"/>
      <c r="F7" s="58" t="s">
        <v>275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8" customHeight="1">
      <c r="A11" s="66" t="s">
        <v>827</v>
      </c>
      <c r="B11" s="67"/>
      <c r="C11" s="536"/>
      <c r="D11" s="536"/>
      <c r="E11" s="536"/>
      <c r="F11" s="536"/>
    </row>
    <row r="12" spans="1:6" ht="14.25" customHeight="1">
      <c r="A12" s="66" t="s">
        <v>858</v>
      </c>
      <c r="B12" s="67"/>
      <c r="C12" s="550">
        <v>1590</v>
      </c>
      <c r="D12" s="550">
        <v>100</v>
      </c>
      <c r="E12" s="550"/>
      <c r="F12" s="552">
        <f>C12-E12</f>
        <v>1590</v>
      </c>
    </row>
    <row r="13" spans="1:6" ht="12.75">
      <c r="A13" s="66" t="s">
        <v>829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549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552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564</v>
      </c>
      <c r="B27" s="69" t="s">
        <v>830</v>
      </c>
      <c r="C27" s="536">
        <f>SUM(C12:C26)</f>
        <v>1590</v>
      </c>
      <c r="D27" s="536"/>
      <c r="E27" s="536">
        <f>SUM(E12:E26)</f>
        <v>0</v>
      </c>
      <c r="F27" s="551">
        <f>SUM(F12:F26)</f>
        <v>1590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831</v>
      </c>
      <c r="B28" s="70"/>
      <c r="C28" s="536"/>
      <c r="D28" s="536"/>
      <c r="E28" s="536"/>
      <c r="F28" s="551"/>
    </row>
    <row r="29" spans="1:6" ht="12.75">
      <c r="A29" s="66" t="s">
        <v>543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546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549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552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581</v>
      </c>
      <c r="B44" s="69" t="s">
        <v>832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833</v>
      </c>
      <c r="B45" s="70"/>
      <c r="C45" s="536"/>
      <c r="D45" s="536"/>
      <c r="E45" s="536"/>
      <c r="F45" s="551"/>
    </row>
    <row r="46" spans="1:6" ht="12.75">
      <c r="A46" s="66" t="s">
        <v>543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546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549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552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600</v>
      </c>
      <c r="B61" s="69" t="s">
        <v>834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835</v>
      </c>
      <c r="B62" s="70"/>
      <c r="C62" s="536"/>
      <c r="D62" s="536"/>
      <c r="E62" s="536"/>
      <c r="F62" s="551"/>
    </row>
    <row r="63" spans="1:6" ht="12.75">
      <c r="A63" s="66" t="s">
        <v>543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546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549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552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836</v>
      </c>
      <c r="B78" s="69" t="s">
        <v>837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838</v>
      </c>
      <c r="B79" s="69" t="s">
        <v>839</v>
      </c>
      <c r="C79" s="536">
        <f>C78+C61+C44+C27</f>
        <v>1590</v>
      </c>
      <c r="D79" s="536"/>
      <c r="E79" s="536">
        <f>E78+E61+E44+E27</f>
        <v>0</v>
      </c>
      <c r="F79" s="551">
        <f>F78+F61+F44+F27</f>
        <v>1590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.5" customHeight="1">
      <c r="A80" s="64" t="s">
        <v>840</v>
      </c>
      <c r="B80" s="69"/>
      <c r="C80" s="536"/>
      <c r="D80" s="536"/>
      <c r="E80" s="536"/>
      <c r="F80" s="551"/>
    </row>
    <row r="81" spans="1:6" ht="14.25" customHeight="1" hidden="1">
      <c r="A81" s="66" t="s">
        <v>827</v>
      </c>
      <c r="B81" s="70"/>
      <c r="C81" s="536"/>
      <c r="D81" s="536"/>
      <c r="E81" s="536"/>
      <c r="F81" s="551"/>
    </row>
    <row r="82" spans="1:6" ht="12.75" hidden="1">
      <c r="A82" s="66" t="s">
        <v>828</v>
      </c>
      <c r="B82" s="70"/>
      <c r="C82" s="550"/>
      <c r="D82" s="550"/>
      <c r="E82" s="550"/>
      <c r="F82" s="552">
        <f>C82-E82</f>
        <v>0</v>
      </c>
    </row>
    <row r="83" spans="1:6" ht="12.75" hidden="1">
      <c r="A83" s="66" t="s">
        <v>829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 hidden="1">
      <c r="A84" s="66" t="s">
        <v>549</v>
      </c>
      <c r="B84" s="70"/>
      <c r="C84" s="550"/>
      <c r="D84" s="550"/>
      <c r="E84" s="550"/>
      <c r="F84" s="552">
        <f t="shared" si="4"/>
        <v>0</v>
      </c>
    </row>
    <row r="85" spans="1:6" ht="12.75" hidden="1">
      <c r="A85" s="66" t="s">
        <v>552</v>
      </c>
      <c r="B85" s="70"/>
      <c r="C85" s="550"/>
      <c r="D85" s="550"/>
      <c r="E85" s="550"/>
      <c r="F85" s="552">
        <f t="shared" si="4"/>
        <v>0</v>
      </c>
    </row>
    <row r="86" spans="1:6" ht="12.75" hidden="1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 hidden="1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 hidden="1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 hidden="1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 hidden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 hidden="1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 hidden="1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 hidden="1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 hidden="1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 hidden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0.5" customHeight="1" hidden="1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 hidden="1">
      <c r="A97" s="68" t="s">
        <v>564</v>
      </c>
      <c r="B97" s="69" t="s">
        <v>841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 hidden="1">
      <c r="A98" s="66" t="s">
        <v>831</v>
      </c>
      <c r="B98" s="70"/>
      <c r="C98" s="536"/>
      <c r="D98" s="536"/>
      <c r="E98" s="536"/>
      <c r="F98" s="551"/>
    </row>
    <row r="99" spans="1:6" ht="12.75" hidden="1">
      <c r="A99" s="66" t="s">
        <v>543</v>
      </c>
      <c r="B99" s="70"/>
      <c r="C99" s="550"/>
      <c r="D99" s="550"/>
      <c r="E99" s="550"/>
      <c r="F99" s="552">
        <f>C99-E99</f>
        <v>0</v>
      </c>
    </row>
    <row r="100" spans="1:6" ht="12.75" hidden="1">
      <c r="A100" s="66" t="s">
        <v>546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 hidden="1">
      <c r="A101" s="66" t="s">
        <v>549</v>
      </c>
      <c r="B101" s="70"/>
      <c r="C101" s="550"/>
      <c r="D101" s="550"/>
      <c r="E101" s="550"/>
      <c r="F101" s="552">
        <f t="shared" si="5"/>
        <v>0</v>
      </c>
    </row>
    <row r="102" spans="1:6" ht="12.75" hidden="1">
      <c r="A102" s="66" t="s">
        <v>552</v>
      </c>
      <c r="B102" s="70"/>
      <c r="C102" s="550"/>
      <c r="D102" s="550"/>
      <c r="E102" s="550"/>
      <c r="F102" s="552">
        <f t="shared" si="5"/>
        <v>0</v>
      </c>
    </row>
    <row r="103" spans="1:6" ht="12.75" hidden="1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 hidden="1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 hidden="1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 hidden="1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 hidden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 hidden="1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 hidden="1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 hidden="1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 hidden="1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 hidden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 hidden="1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 hidden="1">
      <c r="A114" s="68" t="s">
        <v>581</v>
      </c>
      <c r="B114" s="69" t="s">
        <v>842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 hidden="1">
      <c r="A115" s="66" t="s">
        <v>833</v>
      </c>
      <c r="B115" s="70"/>
      <c r="C115" s="536"/>
      <c r="D115" s="536"/>
      <c r="E115" s="536"/>
      <c r="F115" s="551"/>
    </row>
    <row r="116" spans="1:6" ht="12.75" hidden="1">
      <c r="A116" s="66" t="s">
        <v>543</v>
      </c>
      <c r="B116" s="70"/>
      <c r="C116" s="550"/>
      <c r="D116" s="550"/>
      <c r="E116" s="550"/>
      <c r="F116" s="552">
        <f>C116-E116</f>
        <v>0</v>
      </c>
    </row>
    <row r="117" spans="1:6" ht="12.75" hidden="1">
      <c r="A117" s="66" t="s">
        <v>546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 hidden="1">
      <c r="A118" s="66" t="s">
        <v>549</v>
      </c>
      <c r="B118" s="70"/>
      <c r="C118" s="550"/>
      <c r="D118" s="550"/>
      <c r="E118" s="550"/>
      <c r="F118" s="552">
        <f t="shared" si="6"/>
        <v>0</v>
      </c>
    </row>
    <row r="119" spans="1:6" ht="12.75" hidden="1">
      <c r="A119" s="66" t="s">
        <v>552</v>
      </c>
      <c r="B119" s="70"/>
      <c r="C119" s="550"/>
      <c r="D119" s="550"/>
      <c r="E119" s="550"/>
      <c r="F119" s="552">
        <f t="shared" si="6"/>
        <v>0</v>
      </c>
    </row>
    <row r="120" spans="1:6" ht="12.75" hidden="1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 hidden="1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 hidden="1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 hidden="1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 hidden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 hidden="1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 hidden="1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 hidden="1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 hidden="1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 hidden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 hidden="1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 hidden="1">
      <c r="A131" s="68" t="s">
        <v>600</v>
      </c>
      <c r="B131" s="69" t="s">
        <v>843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 hidden="1">
      <c r="A132" s="66" t="s">
        <v>835</v>
      </c>
      <c r="B132" s="70"/>
      <c r="C132" s="536"/>
      <c r="D132" s="536"/>
      <c r="E132" s="536"/>
      <c r="F132" s="551"/>
    </row>
    <row r="133" spans="1:6" ht="12.75" hidden="1">
      <c r="A133" s="66" t="s">
        <v>543</v>
      </c>
      <c r="B133" s="70"/>
      <c r="C133" s="550"/>
      <c r="D133" s="550"/>
      <c r="E133" s="550"/>
      <c r="F133" s="552">
        <f>C133-E133</f>
        <v>0</v>
      </c>
    </row>
    <row r="134" spans="1:6" ht="12.75" hidden="1">
      <c r="A134" s="66" t="s">
        <v>546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 hidden="1">
      <c r="A135" s="66" t="s">
        <v>549</v>
      </c>
      <c r="B135" s="70"/>
      <c r="C135" s="550"/>
      <c r="D135" s="550"/>
      <c r="E135" s="550"/>
      <c r="F135" s="552">
        <f t="shared" si="7"/>
        <v>0</v>
      </c>
    </row>
    <row r="136" spans="1:6" ht="12.75" hidden="1">
      <c r="A136" s="66" t="s">
        <v>552</v>
      </c>
      <c r="B136" s="70"/>
      <c r="C136" s="550"/>
      <c r="D136" s="550"/>
      <c r="E136" s="550"/>
      <c r="F136" s="552">
        <f t="shared" si="7"/>
        <v>0</v>
      </c>
    </row>
    <row r="137" spans="1:6" ht="12.75" hidden="1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 hidden="1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 hidden="1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 hidden="1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 hidden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 hidden="1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 hidden="1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 hidden="1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 hidden="1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 hidden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 hidden="1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 hidden="1">
      <c r="A148" s="68" t="s">
        <v>836</v>
      </c>
      <c r="B148" s="69" t="s">
        <v>844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 hidden="1">
      <c r="A149" s="71" t="s">
        <v>845</v>
      </c>
      <c r="B149" s="69" t="s">
        <v>846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870</v>
      </c>
      <c r="B151" s="561"/>
      <c r="C151" s="638" t="s">
        <v>871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869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2011-03-14T14:19:55Z</cp:lastPrinted>
  <dcterms:created xsi:type="dcterms:W3CDTF">2000-06-29T12:02:40Z</dcterms:created>
  <dcterms:modified xsi:type="dcterms:W3CDTF">2011-03-14T14:20:22Z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